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harani\OneDrive\Documents\SKRIPSI\Data\"/>
    </mc:Choice>
  </mc:AlternateContent>
  <xr:revisionPtr revIDLastSave="0" documentId="13_ncr:1_{60209E2C-D84A-45AB-AB60-91EA83DF54C1}" xr6:coauthVersionLast="47" xr6:coauthVersionMax="47" xr10:uidLastSave="{00000000-0000-0000-0000-000000000000}"/>
  <bookViews>
    <workbookView minimized="1" xWindow="1536" yWindow="1536" windowWidth="17280" windowHeight="8880" firstSheet="4" activeTab="5" xr2:uid="{C41A6EBA-1A2B-4ACA-92E4-162DC8D8A867}"/>
  </bookViews>
  <sheets>
    <sheet name="Data Spare Part Tahun 2022" sheetId="8" r:id="rId1"/>
    <sheet name="Sheet2" sheetId="2" state="hidden" r:id="rId2"/>
    <sheet name="Oil Coolant" sheetId="3" r:id="rId3"/>
    <sheet name="Filter Udara I" sheetId="9" r:id="rId4"/>
    <sheet name="Filter Solar" sheetId="10" r:id="rId5"/>
    <sheet name="Radiator Cooler" sheetId="11" r:id="rId6"/>
    <sheet name="Sheet7" sheetId="12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0" i="12" l="1"/>
  <c r="D29" i="12"/>
  <c r="D28" i="12"/>
  <c r="C30" i="12"/>
  <c r="C29" i="12"/>
  <c r="C28" i="12"/>
  <c r="B30" i="12"/>
  <c r="B29" i="12"/>
  <c r="B28" i="12"/>
  <c r="E47" i="12"/>
  <c r="E46" i="12"/>
  <c r="E45" i="12"/>
  <c r="E44" i="12"/>
  <c r="C48" i="12"/>
  <c r="D48" i="12"/>
  <c r="B48" i="12"/>
  <c r="F37" i="12"/>
  <c r="F40" i="12" s="1"/>
  <c r="F38" i="12"/>
  <c r="F39" i="12"/>
  <c r="F36" i="12"/>
  <c r="C40" i="12"/>
  <c r="D40" i="12"/>
  <c r="E40" i="12"/>
  <c r="B40" i="12"/>
  <c r="C15" i="12"/>
  <c r="D15" i="12"/>
  <c r="E15" i="12"/>
  <c r="B15" i="12"/>
  <c r="G14" i="11"/>
  <c r="G5" i="11"/>
  <c r="B33" i="11" s="1"/>
  <c r="B34" i="11" s="1"/>
  <c r="G3" i="11"/>
  <c r="B16" i="11"/>
  <c r="B17" i="11" s="1"/>
  <c r="G10" i="11"/>
  <c r="G7" i="11"/>
  <c r="B84" i="11"/>
  <c r="G5" i="10"/>
  <c r="G3" i="10"/>
  <c r="B26" i="10"/>
  <c r="B16" i="10"/>
  <c r="B17" i="10" s="1"/>
  <c r="G10" i="10"/>
  <c r="G7" i="10"/>
  <c r="G5" i="9"/>
  <c r="G3" i="9"/>
  <c r="G14" i="9" s="1"/>
  <c r="B16" i="9"/>
  <c r="B17" i="9" s="1"/>
  <c r="C5" i="9" s="1"/>
  <c r="D5" i="9" s="1"/>
  <c r="G10" i="9"/>
  <c r="G7" i="9"/>
  <c r="B100" i="3"/>
  <c r="G7" i="3"/>
  <c r="G3" i="3"/>
  <c r="B26" i="3"/>
  <c r="C41" i="8"/>
  <c r="D41" i="8"/>
  <c r="E41" i="8"/>
  <c r="B41" i="8"/>
  <c r="G5" i="3" s="1"/>
  <c r="B38" i="3" s="1"/>
  <c r="B36" i="8"/>
  <c r="E16" i="8"/>
  <c r="D16" i="8"/>
  <c r="C16" i="8"/>
  <c r="B16" i="8"/>
  <c r="E48" i="12" l="1"/>
  <c r="A53" i="12" s="1"/>
  <c r="C53" i="12" s="1"/>
  <c r="D53" i="12" s="1"/>
  <c r="C13" i="11"/>
  <c r="D13" i="11" s="1"/>
  <c r="C10" i="11"/>
  <c r="D10" i="11" s="1"/>
  <c r="C7" i="11"/>
  <c r="D7" i="11" s="1"/>
  <c r="C4" i="11"/>
  <c r="D4" i="11" s="1"/>
  <c r="C11" i="11"/>
  <c r="D11" i="11" s="1"/>
  <c r="B39" i="11"/>
  <c r="C14" i="11"/>
  <c r="D14" i="11" s="1"/>
  <c r="C8" i="11"/>
  <c r="D8" i="11" s="1"/>
  <c r="C9" i="11"/>
  <c r="D9" i="11" s="1"/>
  <c r="C5" i="11"/>
  <c r="D5" i="11" s="1"/>
  <c r="C15" i="11"/>
  <c r="D15" i="11" s="1"/>
  <c r="C12" i="11"/>
  <c r="D12" i="11" s="1"/>
  <c r="C6" i="11"/>
  <c r="D6" i="11" s="1"/>
  <c r="B33" i="10"/>
  <c r="B34" i="10" s="1"/>
  <c r="B84" i="10"/>
  <c r="G14" i="10"/>
  <c r="C11" i="9"/>
  <c r="D11" i="9" s="1"/>
  <c r="C9" i="9"/>
  <c r="D9" i="9" s="1"/>
  <c r="C15" i="9"/>
  <c r="D15" i="9" s="1"/>
  <c r="C8" i="9"/>
  <c r="D8" i="9" s="1"/>
  <c r="C14" i="9"/>
  <c r="D14" i="9" s="1"/>
  <c r="C10" i="9"/>
  <c r="D10" i="9" s="1"/>
  <c r="C13" i="9"/>
  <c r="D13" i="9" s="1"/>
  <c r="C12" i="9"/>
  <c r="D12" i="9" s="1"/>
  <c r="C6" i="9"/>
  <c r="D6" i="9" s="1"/>
  <c r="C4" i="9"/>
  <c r="D4" i="9" s="1"/>
  <c r="C7" i="9"/>
  <c r="D7" i="9" s="1"/>
  <c r="B33" i="9"/>
  <c r="B34" i="9" s="1"/>
  <c r="B39" i="9" s="1"/>
  <c r="B84" i="9"/>
  <c r="D16" i="11" l="1"/>
  <c r="B26" i="11" s="1"/>
  <c r="B39" i="10"/>
  <c r="C10" i="10"/>
  <c r="D10" i="10" s="1"/>
  <c r="C12" i="10"/>
  <c r="D12" i="10" s="1"/>
  <c r="C13" i="10"/>
  <c r="D13" i="10" s="1"/>
  <c r="C6" i="10"/>
  <c r="D6" i="10" s="1"/>
  <c r="C9" i="10"/>
  <c r="D9" i="10" s="1"/>
  <c r="C15" i="10"/>
  <c r="D15" i="10" s="1"/>
  <c r="C8" i="10"/>
  <c r="D8" i="10" s="1"/>
  <c r="C5" i="10"/>
  <c r="D5" i="10" s="1"/>
  <c r="C11" i="10"/>
  <c r="D11" i="10" s="1"/>
  <c r="C4" i="10"/>
  <c r="D4" i="10" s="1"/>
  <c r="C14" i="10"/>
  <c r="D14" i="10" s="1"/>
  <c r="C7" i="10"/>
  <c r="D7" i="10" s="1"/>
  <c r="D16" i="9"/>
  <c r="B26" i="9" s="1"/>
  <c r="B54" i="11" l="1"/>
  <c r="B55" i="11" s="1"/>
  <c r="B61" i="11" s="1"/>
  <c r="B78" i="11"/>
  <c r="B79" i="11" s="1"/>
  <c r="B46" i="11"/>
  <c r="B73" i="11"/>
  <c r="D16" i="10"/>
  <c r="B54" i="9"/>
  <c r="B55" i="9" s="1"/>
  <c r="B78" i="9"/>
  <c r="B79" i="9" s="1"/>
  <c r="B73" i="9"/>
  <c r="B46" i="9"/>
  <c r="B94" i="11" l="1"/>
  <c r="B66" i="11"/>
  <c r="B89" i="11"/>
  <c r="B99" i="11"/>
  <c r="B46" i="10"/>
  <c r="B54" i="10"/>
  <c r="B55" i="10" s="1"/>
  <c r="B61" i="10" s="1"/>
  <c r="B78" i="10"/>
  <c r="B79" i="10" s="1"/>
  <c r="B73" i="10"/>
  <c r="B61" i="9"/>
  <c r="B103" i="11" l="1"/>
  <c r="B94" i="10"/>
  <c r="B66" i="10"/>
  <c r="B89" i="10"/>
  <c r="B99" i="10"/>
  <c r="B94" i="9"/>
  <c r="B66" i="9"/>
  <c r="B99" i="9"/>
  <c r="B89" i="9"/>
  <c r="B103" i="10" l="1"/>
  <c r="B103" i="9"/>
  <c r="G10" i="3" l="1"/>
  <c r="G14" i="3" l="1"/>
  <c r="B16" i="3" l="1"/>
  <c r="B17" i="3" l="1"/>
  <c r="C4" i="3" s="1"/>
  <c r="B39" i="3"/>
  <c r="B46" i="3" s="1"/>
  <c r="C9" i="3"/>
  <c r="D9" i="3" s="1"/>
  <c r="D4" i="3"/>
  <c r="C8" i="3"/>
  <c r="D8" i="3" s="1"/>
  <c r="C15" i="3"/>
  <c r="D15" i="3" s="1"/>
  <c r="C14" i="3"/>
  <c r="D14" i="3" s="1"/>
  <c r="C6" i="3"/>
  <c r="D6" i="3" s="1"/>
  <c r="C13" i="3"/>
  <c r="D13" i="3" s="1"/>
  <c r="N35" i="3"/>
  <c r="C7" i="3" l="1"/>
  <c r="D7" i="3" s="1"/>
  <c r="C5" i="3"/>
  <c r="D5" i="3" s="1"/>
  <c r="C11" i="3"/>
  <c r="D11" i="3" s="1"/>
  <c r="C12" i="3"/>
  <c r="D12" i="3" s="1"/>
  <c r="C10" i="3"/>
  <c r="D10" i="3" s="1"/>
  <c r="D16" i="3" l="1"/>
  <c r="B55" i="3" s="1"/>
  <c r="B88" i="3" l="1"/>
  <c r="D27" i="12" s="1"/>
  <c r="D31" i="12" s="1"/>
  <c r="B94" i="3"/>
  <c r="B95" i="3" s="1"/>
  <c r="C27" i="12" s="1"/>
  <c r="C31" i="12" s="1"/>
  <c r="B64" i="3"/>
  <c r="B65" i="3" s="1"/>
  <c r="B74" i="3" s="1"/>
  <c r="B27" i="12" l="1"/>
  <c r="B31" i="12" s="1"/>
  <c r="B113" i="3"/>
  <c r="B106" i="3"/>
  <c r="B81" i="3"/>
  <c r="B120" i="3"/>
  <c r="N38" i="3"/>
  <c r="N37" i="3"/>
  <c r="N36" i="3"/>
  <c r="B125" i="3" l="1"/>
  <c r="N39" i="3"/>
</calcChain>
</file>

<file path=xl/sharedStrings.xml><?xml version="1.0" encoding="utf-8"?>
<sst xmlns="http://schemas.openxmlformats.org/spreadsheetml/2006/main" count="531" uniqueCount="143">
  <si>
    <t>Kertas</t>
  </si>
  <si>
    <t>Tinta</t>
  </si>
  <si>
    <t>Januari</t>
  </si>
  <si>
    <t>Februari</t>
  </si>
  <si>
    <t>Maret</t>
  </si>
  <si>
    <t>April</t>
  </si>
  <si>
    <t>Mei</t>
  </si>
  <si>
    <t>Juni</t>
  </si>
  <si>
    <t>Juli</t>
  </si>
  <si>
    <t>Agustus</t>
  </si>
  <si>
    <t>Sept</t>
  </si>
  <si>
    <t>Okt</t>
  </si>
  <si>
    <t>Nov</t>
  </si>
  <si>
    <t>Des</t>
  </si>
  <si>
    <t>total</t>
  </si>
  <si>
    <t>FUEL FILTER</t>
  </si>
  <si>
    <t>WATER PUMP ASSY SINO VG 1500060051</t>
  </si>
  <si>
    <t>filter solar</t>
  </si>
  <si>
    <t>Total</t>
  </si>
  <si>
    <t>Harga/unit</t>
  </si>
  <si>
    <t>Filter Udara I WG 9725190102</t>
  </si>
  <si>
    <t>Rata-rata</t>
  </si>
  <si>
    <t>Standar Deviasi</t>
  </si>
  <si>
    <t>Biaya kekurangan</t>
  </si>
  <si>
    <t>Nilai Z</t>
  </si>
  <si>
    <t>Iterasi 1</t>
  </si>
  <si>
    <t>SYARAT : r1=r2</t>
  </si>
  <si>
    <t>Leadtime</t>
  </si>
  <si>
    <t>density prob</t>
  </si>
  <si>
    <t>partial expectation</t>
  </si>
  <si>
    <t>N</t>
  </si>
  <si>
    <t>EOQ (q01)</t>
  </si>
  <si>
    <t>q02</t>
  </si>
  <si>
    <t>pertahun = L/F</t>
  </si>
  <si>
    <t>r2</t>
  </si>
  <si>
    <t>Z</t>
  </si>
  <si>
    <t>Ongkos Beli</t>
  </si>
  <si>
    <t>Ongkos pesan</t>
  </si>
  <si>
    <t>Ongkos simpan</t>
  </si>
  <si>
    <t>Ongkos kurang</t>
  </si>
  <si>
    <t>Ongkos Total</t>
  </si>
  <si>
    <t>SS</t>
  </si>
  <si>
    <t>Oil Cooler</t>
  </si>
  <si>
    <t>Biaya Pembelian</t>
  </si>
  <si>
    <t>Item</t>
  </si>
  <si>
    <r>
      <t>Kuantitas Pemesanan (q</t>
    </r>
    <r>
      <rPr>
        <vertAlign val="subscript"/>
        <sz val="10"/>
        <color theme="1"/>
        <rFont val="Times New Roman"/>
        <family val="1"/>
      </rPr>
      <t>0</t>
    </r>
    <r>
      <rPr>
        <sz val="10"/>
        <color theme="1"/>
        <rFont val="Times New Roman"/>
        <family val="1"/>
      </rPr>
      <t>)</t>
    </r>
  </si>
  <si>
    <r>
      <t>Reorder Point</t>
    </r>
    <r>
      <rPr>
        <sz val="10"/>
        <color theme="1"/>
        <rFont val="Times New Roman"/>
        <family val="1"/>
      </rPr>
      <t xml:space="preserve"> (r)</t>
    </r>
  </si>
  <si>
    <t>Filter Udara I Wg 9725190102</t>
  </si>
  <si>
    <t>Filter Solar</t>
  </si>
  <si>
    <t>Radiator Cooler</t>
  </si>
  <si>
    <t>Data Spare Part Tahun 2022</t>
  </si>
  <si>
    <t>Data Permintaan Spare Part tahun 2022</t>
  </si>
  <si>
    <t>Biaya Pemesanan</t>
  </si>
  <si>
    <t>Alat Tulis Kantor</t>
  </si>
  <si>
    <t>Listrik</t>
  </si>
  <si>
    <t>Komunikasi</t>
  </si>
  <si>
    <t>Stapler</t>
  </si>
  <si>
    <t>Stempel</t>
  </si>
  <si>
    <t>Biaya Penyimpanan</t>
  </si>
  <si>
    <t>Periode</t>
  </si>
  <si>
    <t>Harga/Unit</t>
  </si>
  <si>
    <t>B. Simpan</t>
  </si>
  <si>
    <t>Cost of capital</t>
  </si>
  <si>
    <t>Insurance</t>
  </si>
  <si>
    <t>Tax</t>
  </si>
  <si>
    <t>Pilferage, spoilage, damage</t>
  </si>
  <si>
    <t>Obsolescene</t>
  </si>
  <si>
    <t>Storage space &amp; handling</t>
  </si>
  <si>
    <t>Sehingga Biaya Penyimpanan</t>
  </si>
  <si>
    <t>Biaya Kekurangan</t>
  </si>
  <si>
    <t>radiator cooler</t>
  </si>
  <si>
    <t>Biaya penyimpanan memiliki nilai 20% dari harga per unit dalam satu tahun dengan persentase biaya sebagai berikut</t>
  </si>
  <si>
    <t>September</t>
  </si>
  <si>
    <t>Oktober</t>
  </si>
  <si>
    <t>November</t>
  </si>
  <si>
    <t>Desember</t>
  </si>
  <si>
    <t>B. Pembelian</t>
  </si>
  <si>
    <t>B. Pemesanan</t>
  </si>
  <si>
    <t>B. Penyimpanan</t>
  </si>
  <si>
    <t>Total Biaya Persediaan Perusahaan (TCh)</t>
  </si>
  <si>
    <t>Rekapitulasi TCh selama tahun 2022</t>
  </si>
  <si>
    <t>Demand</t>
  </si>
  <si>
    <t>S</t>
  </si>
  <si>
    <t>B. penyimpanan</t>
  </si>
  <si>
    <t>Biaya Kekurangan diasumsikan 30% dari harga/unit</t>
  </si>
  <si>
    <t>q01</t>
  </si>
  <si>
    <t>unit</t>
  </si>
  <si>
    <t>Nilai Probabilitas Kekurangan</t>
  </si>
  <si>
    <t>a</t>
  </si>
  <si>
    <t xml:space="preserve"> </t>
  </si>
  <si>
    <r>
      <t xml:space="preserve">Dari nilai </t>
    </r>
    <r>
      <rPr>
        <sz val="10"/>
        <color theme="1"/>
        <rFont val="Symbol"/>
        <family val="1"/>
        <charset val="2"/>
      </rPr>
      <t>a</t>
    </r>
    <r>
      <rPr>
        <sz val="10"/>
        <color theme="1"/>
        <rFont val="Times New Roman"/>
        <family val="1"/>
      </rPr>
      <t xml:space="preserve"> tersebut, maka didapatkan nilai Z dari tabel distribusi normal</t>
    </r>
  </si>
  <si>
    <t>Selanjutnya mencari nilai reoder point (r1) berdasarkan nilai q01</t>
  </si>
  <si>
    <t>r1</t>
  </si>
  <si>
    <t>Dari nilai Z, diperoleh nilai</t>
  </si>
  <si>
    <t>dari tabel ekpektasi parsial</t>
  </si>
  <si>
    <t>Kemudian menghitung jumlah kekurangan (N)</t>
  </si>
  <si>
    <t>atau</t>
  </si>
  <si>
    <t xml:space="preserve">Kemudian menghitung q02 </t>
  </si>
  <si>
    <r>
      <t xml:space="preserve">Selanjutnya menghitung </t>
    </r>
    <r>
      <rPr>
        <sz val="10"/>
        <color theme="1"/>
        <rFont val="Symbol"/>
        <family val="1"/>
        <charset val="2"/>
      </rPr>
      <t>a</t>
    </r>
    <r>
      <rPr>
        <sz val="10"/>
        <color theme="1"/>
        <rFont val="Times New Roman"/>
        <family val="1"/>
      </rPr>
      <t xml:space="preserve"> berdasarkan q02</t>
    </r>
  </si>
  <si>
    <t>Sehingga nilai Z dari tabel distribusi normal</t>
  </si>
  <si>
    <t>selanjutnya menentukan nilai reorder point dengan mempertimbangkan jumlah kekurangan persediaan (r2)</t>
  </si>
  <si>
    <t>Dalam iterasi 1 nilai r1=r2, sehingga iterasi selesai dan diperoleh q0=q02=33 unit</t>
  </si>
  <si>
    <t xml:space="preserve">Maka nilai safety stock </t>
  </si>
  <si>
    <t>Total Biaya Persediaan</t>
  </si>
  <si>
    <t>Ob</t>
  </si>
  <si>
    <t>D x p</t>
  </si>
  <si>
    <t>289 x 2605167</t>
  </si>
  <si>
    <t>Os</t>
  </si>
  <si>
    <t>Ongkos Simpan</t>
  </si>
  <si>
    <t>Op</t>
  </si>
  <si>
    <t>Ongkos Kekurangan</t>
  </si>
  <si>
    <t>Ok</t>
  </si>
  <si>
    <t>TC*</t>
  </si>
  <si>
    <r>
      <t>O</t>
    </r>
    <r>
      <rPr>
        <vertAlign val="subscript"/>
        <sz val="10"/>
        <color theme="1"/>
        <rFont val="Times New Roman"/>
        <family val="1"/>
      </rPr>
      <t>b</t>
    </r>
    <r>
      <rPr>
        <sz val="10"/>
        <color theme="1"/>
        <rFont val="Times New Roman"/>
        <family val="1"/>
      </rPr>
      <t xml:space="preserve"> + O</t>
    </r>
    <r>
      <rPr>
        <vertAlign val="subscript"/>
        <sz val="10"/>
        <color theme="1"/>
        <rFont val="Times New Roman"/>
        <family val="1"/>
      </rPr>
      <t>p</t>
    </r>
    <r>
      <rPr>
        <sz val="10"/>
        <color theme="1"/>
        <rFont val="Times New Roman"/>
        <family val="1"/>
      </rPr>
      <t xml:space="preserve"> + O</t>
    </r>
    <r>
      <rPr>
        <vertAlign val="subscript"/>
        <sz val="10"/>
        <color theme="1"/>
        <rFont val="Times New Roman"/>
        <family val="1"/>
      </rPr>
      <t>s</t>
    </r>
    <r>
      <rPr>
        <sz val="10"/>
        <color theme="1"/>
        <rFont val="Times New Roman"/>
        <family val="1"/>
      </rPr>
      <t xml:space="preserve"> + O</t>
    </r>
    <r>
      <rPr>
        <vertAlign val="subscript"/>
        <sz val="10"/>
        <color theme="1"/>
        <rFont val="Times New Roman"/>
        <family val="1"/>
      </rPr>
      <t>k</t>
    </r>
  </si>
  <si>
    <t>Rp 776.339.667 +  Rp 1.498.841 + Rp 8.929.566 + Rp 7.075.952</t>
  </si>
  <si>
    <t>Menentukan EOQ (q01)</t>
  </si>
  <si>
    <r>
      <t>Oil Cooler (</t>
    </r>
    <r>
      <rPr>
        <i/>
        <sz val="11"/>
        <color theme="1"/>
        <rFont val="Calibri"/>
        <family val="2"/>
        <scheme val="minor"/>
      </rPr>
      <t>unit</t>
    </r>
    <r>
      <rPr>
        <sz val="11"/>
        <color theme="1"/>
        <rFont val="Calibri"/>
        <family val="2"/>
        <charset val="1"/>
        <scheme val="minor"/>
      </rPr>
      <t>)</t>
    </r>
  </si>
  <si>
    <t>Filter Udara I WG 9725190102 (unit)</t>
  </si>
  <si>
    <t>Filter Solar (unit)</t>
  </si>
  <si>
    <t>Radiator Cooler (unit)</t>
  </si>
  <si>
    <r>
      <t xml:space="preserve">Harga Per </t>
    </r>
    <r>
      <rPr>
        <i/>
        <sz val="10"/>
        <color theme="1"/>
        <rFont val="Times New Roman"/>
        <family val="1"/>
      </rPr>
      <t>Unit</t>
    </r>
  </si>
  <si>
    <r>
      <t>(</t>
    </r>
    <r>
      <rPr>
        <i/>
        <sz val="10"/>
        <color theme="1"/>
        <rFont val="Times New Roman"/>
        <family val="1"/>
      </rPr>
      <t>unit</t>
    </r>
    <r>
      <rPr>
        <sz val="10"/>
        <color theme="1"/>
        <rFont val="Times New Roman"/>
        <family val="1"/>
      </rPr>
      <t>)</t>
    </r>
  </si>
  <si>
    <r>
      <t>Safety Stock</t>
    </r>
    <r>
      <rPr>
        <sz val="10"/>
        <color theme="1"/>
        <rFont val="Times New Roman"/>
        <family val="1"/>
      </rPr>
      <t xml:space="preserve"> (SS) </t>
    </r>
  </si>
  <si>
    <t xml:space="preserve">Biaya Pembelian </t>
  </si>
  <si>
    <t>(Ob)</t>
  </si>
  <si>
    <t>Biaya Pemesanan (Op)</t>
  </si>
  <si>
    <t>Biaya Penyimpanan (Os)</t>
  </si>
  <si>
    <t>(Ok)</t>
  </si>
  <si>
    <t xml:space="preserve">Total Biaya Persediaan </t>
  </si>
  <si>
    <t>(TC*)</t>
  </si>
  <si>
    <t>Kebijakan Perusahaan</t>
  </si>
  <si>
    <t>Continuous Review</t>
  </si>
  <si>
    <t>Penghematan</t>
  </si>
  <si>
    <t>Total Biaya</t>
  </si>
  <si>
    <t>%</t>
  </si>
  <si>
    <t>Pada tabel 6 menunjukkan selisih sebesar Rp 293.152.400 dan penghematan sebesar 11%</t>
  </si>
  <si>
    <t>Tabel 1 Data Permintaan Spare Part</t>
  </si>
  <si>
    <t>Tabel 2 Biaya Penyimpanan</t>
  </si>
  <si>
    <t>Tabel 3 Hasil Perhitungan EOQ dan continuous review</t>
  </si>
  <si>
    <t>Tabel 4 Hasil Perhitungan Biaya Persediaan</t>
  </si>
  <si>
    <t>Tabel 5 Rekapitulasi Biaya Perseediaan Perusahaan</t>
  </si>
  <si>
    <t>Tabel 6 Perbandingan Biaya Persediaan</t>
  </si>
  <si>
    <t>Didapatkan dari jumlah pembelian pada satu tahun dengan frekuensi 12 kali pembelian dengan rekapitulasi biaya sebagai berikut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</si>
</sst>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6" formatCode="&quot;Rp&quot;#,##0;[Red]\-&quot;Rp&quot;#,##0"/>
    <numFmt numFmtId="44" formatCode="_-&quot;Rp&quot;* #,##0.00_-;\-&quot;Rp&quot;* #,##0.00_-;_-&quot;Rp&quot;* &quot;-&quot;??_-;_-@_-"/>
    <numFmt numFmtId="164" formatCode="_-[$Rp-421]* #,##0_-;\-[$Rp-421]* #,##0_-;_-[$Rp-421]* &quot;-&quot;??_-;_-@_-"/>
    <numFmt numFmtId="165" formatCode="0.0"/>
    <numFmt numFmtId="166" formatCode="0.000"/>
    <numFmt numFmtId="167" formatCode="_-&quot;Rp&quot;* #,##0_-;\-&quot;Rp&quot;* #,##0_-;_-&quot;Rp&quot;* &quot;-&quot;??_-;_-@_-"/>
    <numFmt numFmtId="168" formatCode="0.00000"/>
    <numFmt numFmtId="169" formatCode="_-&quot;Rp&quot;* #,##0.0_-;\-&quot;Rp&quot;* #,##0.0_-;_-&quot;Rp&quot;* &quot;-&quot;?_-;_-@_-"/>
    <numFmt numFmtId="170" formatCode="_-&quot;Rp&quot;* #,##0_-;\-&quot;Rp&quot;* #,##0_-;_-&quot;Rp&quot;* &quot;-&quot;???_-;_-@_-"/>
  </numFmts>
  <fonts count="16" x14ac:knownFonts="1">
    <font>
      <sz val="11"/>
      <color theme="1"/>
      <name val="Calibri"/>
      <family val="2"/>
      <charset val="1"/>
      <scheme val="minor"/>
    </font>
    <font>
      <sz val="10"/>
      <name val="Times New Roman"/>
      <family val="1"/>
    </font>
    <font>
      <sz val="11"/>
      <color theme="1"/>
      <name val="Calibri"/>
      <family val="2"/>
      <charset val="1"/>
      <scheme val="minor"/>
    </font>
    <font>
      <sz val="10"/>
      <color theme="1"/>
      <name val="Times New Roman"/>
      <family val="1"/>
    </font>
    <font>
      <sz val="10"/>
      <color rgb="FFFF0000"/>
      <name val="Times New Roman"/>
      <family val="1"/>
    </font>
    <font>
      <i/>
      <sz val="10"/>
      <color theme="1"/>
      <name val="Times New Roman"/>
      <family val="1"/>
    </font>
    <font>
      <vertAlign val="subscript"/>
      <sz val="10"/>
      <color theme="1"/>
      <name val="Times New Roman"/>
      <family val="1"/>
    </font>
    <font>
      <i/>
      <sz val="10"/>
      <color rgb="FF000000"/>
      <name val="Times New Roman"/>
      <family val="1"/>
    </font>
    <font>
      <sz val="10"/>
      <color rgb="FF000000"/>
      <name val="Times New Roman"/>
      <family val="1"/>
    </font>
    <font>
      <b/>
      <sz val="10"/>
      <color rgb="FF000000"/>
      <name val="Times New Roman"/>
      <family val="1"/>
    </font>
    <font>
      <b/>
      <sz val="10"/>
      <color theme="1"/>
      <name val="Times New Roman"/>
      <family val="1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charset val="1"/>
      <scheme val="minor"/>
    </font>
    <font>
      <sz val="10"/>
      <color theme="1"/>
      <name val="Symbol"/>
      <family val="1"/>
      <charset val="2"/>
    </font>
  </fonts>
  <fills count="9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CCC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16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164" fontId="0" fillId="0" borderId="0" xfId="0" applyNumberFormat="1"/>
    <xf numFmtId="1" fontId="0" fillId="0" borderId="1" xfId="0" applyNumberFormat="1" applyBorder="1" applyAlignment="1">
      <alignment horizontal="center" vertical="center"/>
    </xf>
    <xf numFmtId="167" fontId="0" fillId="0" borderId="1" xfId="1" applyNumberFormat="1" applyFont="1" applyBorder="1"/>
    <xf numFmtId="167" fontId="3" fillId="0" borderId="0" xfId="0" applyNumberFormat="1" applyFont="1"/>
    <xf numFmtId="0" fontId="3" fillId="0" borderId="0" xfId="0" applyFont="1"/>
    <xf numFmtId="1" fontId="3" fillId="0" borderId="1" xfId="0" applyNumberFormat="1" applyFont="1" applyBorder="1" applyAlignment="1">
      <alignment horizontal="center" vertical="center" wrapText="1"/>
    </xf>
    <xf numFmtId="166" fontId="3" fillId="0" borderId="0" xfId="0" applyNumberFormat="1" applyFont="1"/>
    <xf numFmtId="9" fontId="3" fillId="0" borderId="0" xfId="0" applyNumberFormat="1" applyFont="1"/>
    <xf numFmtId="167" fontId="3" fillId="4" borderId="0" xfId="0" applyNumberFormat="1" applyFont="1" applyFill="1"/>
    <xf numFmtId="169" fontId="3" fillId="0" borderId="0" xfId="0" applyNumberFormat="1" applyFont="1"/>
    <xf numFmtId="2" fontId="3" fillId="0" borderId="1" xfId="0" applyNumberFormat="1" applyFont="1" applyBorder="1"/>
    <xf numFmtId="2" fontId="3" fillId="0" borderId="0" xfId="0" applyNumberFormat="1" applyFont="1"/>
    <xf numFmtId="0" fontId="3" fillId="5" borderId="0" xfId="0" applyFont="1" applyFill="1"/>
    <xf numFmtId="0" fontId="4" fillId="0" borderId="0" xfId="0" applyFont="1"/>
    <xf numFmtId="1" fontId="3" fillId="0" borderId="0" xfId="0" applyNumberFormat="1" applyFont="1"/>
    <xf numFmtId="168" fontId="3" fillId="0" borderId="0" xfId="0" applyNumberFormat="1" applyFont="1"/>
    <xf numFmtId="9" fontId="3" fillId="0" borderId="0" xfId="2" applyFont="1"/>
    <xf numFmtId="165" fontId="3" fillId="0" borderId="0" xfId="0" applyNumberFormat="1" applyFont="1"/>
    <xf numFmtId="170" fontId="3" fillId="0" borderId="0" xfId="0" applyNumberFormat="1" applyFont="1"/>
    <xf numFmtId="1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1" fontId="0" fillId="3" borderId="3" xfId="0" applyNumberFormat="1" applyFill="1" applyBorder="1" applyAlignment="1">
      <alignment horizontal="center" vertical="center" wrapText="1"/>
    </xf>
    <xf numFmtId="0" fontId="0" fillId="0" borderId="5" xfId="0" applyBorder="1"/>
    <xf numFmtId="2" fontId="0" fillId="0" borderId="5" xfId="0" applyNumberFormat="1" applyBorder="1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7" fontId="0" fillId="3" borderId="1" xfId="1" applyNumberFormat="1" applyFont="1" applyFill="1" applyBorder="1"/>
    <xf numFmtId="0" fontId="11" fillId="0" borderId="0" xfId="0" applyFont="1"/>
    <xf numFmtId="0" fontId="13" fillId="0" borderId="0" xfId="0" applyFont="1" applyAlignment="1">
      <alignment horizontal="left" vertical="center"/>
    </xf>
    <xf numFmtId="167" fontId="0" fillId="0" borderId="1" xfId="1" applyNumberFormat="1" applyFont="1" applyFill="1" applyBorder="1"/>
    <xf numFmtId="164" fontId="0" fillId="0" borderId="1" xfId="0" applyNumberFormat="1" applyBorder="1"/>
    <xf numFmtId="167" fontId="0" fillId="0" borderId="1" xfId="0" applyNumberForma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12" fillId="0" borderId="1" xfId="0" applyFont="1" applyBorder="1"/>
    <xf numFmtId="167" fontId="0" fillId="0" borderId="1" xfId="1" applyNumberFormat="1" applyFont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/>
    </xf>
    <xf numFmtId="167" fontId="0" fillId="3" borderId="1" xfId="1" applyNumberFormat="1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/>
    </xf>
    <xf numFmtId="167" fontId="0" fillId="6" borderId="1" xfId="1" applyNumberFormat="1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3" xfId="0" applyFont="1" applyBorder="1"/>
    <xf numFmtId="0" fontId="5" fillId="7" borderId="0" xfId="0" applyFont="1" applyFill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167" fontId="3" fillId="8" borderId="0" xfId="1" applyNumberFormat="1" applyFont="1" applyFill="1"/>
    <xf numFmtId="44" fontId="3" fillId="8" borderId="0" xfId="1" applyFont="1" applyFill="1"/>
    <xf numFmtId="166" fontId="3" fillId="8" borderId="0" xfId="0" applyNumberFormat="1" applyFont="1" applyFill="1"/>
    <xf numFmtId="167" fontId="3" fillId="8" borderId="0" xfId="0" applyNumberFormat="1" applyFont="1" applyFill="1"/>
    <xf numFmtId="0" fontId="3" fillId="8" borderId="1" xfId="0" applyFont="1" applyFill="1" applyBorder="1" applyAlignment="1">
      <alignment horizontal="center" vertical="center"/>
    </xf>
    <xf numFmtId="1" fontId="3" fillId="8" borderId="1" xfId="0" applyNumberFormat="1" applyFont="1" applyFill="1" applyBorder="1" applyAlignment="1">
      <alignment horizontal="center" vertical="center"/>
    </xf>
    <xf numFmtId="2" fontId="3" fillId="8" borderId="1" xfId="0" applyNumberFormat="1" applyFont="1" applyFill="1" applyBorder="1" applyAlignment="1">
      <alignment horizontal="center" vertical="center"/>
    </xf>
    <xf numFmtId="2" fontId="3" fillId="8" borderId="6" xfId="0" applyNumberFormat="1" applyFont="1" applyFill="1" applyBorder="1"/>
    <xf numFmtId="0" fontId="3" fillId="8" borderId="0" xfId="0" applyFont="1" applyFill="1"/>
    <xf numFmtId="0" fontId="15" fillId="0" borderId="0" xfId="0" applyFont="1"/>
    <xf numFmtId="0" fontId="15" fillId="0" borderId="0" xfId="0" applyFont="1" applyAlignment="1">
      <alignment horizontal="center"/>
    </xf>
    <xf numFmtId="1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justify" vertical="center"/>
    </xf>
    <xf numFmtId="1" fontId="1" fillId="6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6" fontId="3" fillId="0" borderId="1" xfId="0" applyNumberFormat="1" applyFont="1" applyBorder="1" applyAlignment="1">
      <alignment horizontal="center" vertical="center" wrapText="1"/>
    </xf>
    <xf numFmtId="6" fontId="8" fillId="0" borderId="1" xfId="0" applyNumberFormat="1" applyFont="1" applyBorder="1" applyAlignment="1">
      <alignment horizontal="center" vertical="center" wrapText="1"/>
    </xf>
    <xf numFmtId="6" fontId="9" fillId="0" borderId="1" xfId="0" applyNumberFormat="1" applyFont="1" applyBorder="1" applyAlignment="1">
      <alignment horizontal="center" vertical="center" wrapText="1"/>
    </xf>
    <xf numFmtId="6" fontId="10" fillId="0" borderId="1" xfId="0" applyNumberFormat="1" applyFont="1" applyBorder="1" applyAlignment="1">
      <alignment horizontal="center" vertical="center" wrapText="1"/>
    </xf>
    <xf numFmtId="9" fontId="8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1" fontId="8" fillId="0" borderId="4" xfId="0" applyNumberFormat="1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vertical="center" wrapText="1"/>
    </xf>
    <xf numFmtId="1" fontId="3" fillId="0" borderId="4" xfId="0" applyNumberFormat="1" applyFont="1" applyBorder="1" applyAlignment="1">
      <alignment horizontal="center" vertical="center" wrapText="1"/>
    </xf>
    <xf numFmtId="164" fontId="0" fillId="0" borderId="0" xfId="0" applyNumberFormat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10" fontId="0" fillId="0" borderId="1" xfId="0" applyNumberFormat="1" applyBorder="1" applyAlignment="1">
      <alignment horizontal="center" vertical="center" wrapText="1"/>
    </xf>
    <xf numFmtId="0" fontId="3" fillId="0" borderId="0" xfId="0" applyFont="1" applyFill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7" Type="http://schemas.openxmlformats.org/officeDocument/2006/relationships/image" Target="../media/image14.png"/><Relationship Id="rId2" Type="http://schemas.openxmlformats.org/officeDocument/2006/relationships/image" Target="../media/image3.png"/><Relationship Id="rId1" Type="http://schemas.openxmlformats.org/officeDocument/2006/relationships/image" Target="../media/image1.png"/><Relationship Id="rId6" Type="http://schemas.openxmlformats.org/officeDocument/2006/relationships/image" Target="../media/image12.png"/><Relationship Id="rId5" Type="http://schemas.openxmlformats.org/officeDocument/2006/relationships/image" Target="../media/image10.png"/><Relationship Id="rId4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7" Type="http://schemas.openxmlformats.org/officeDocument/2006/relationships/image" Target="../media/image14.png"/><Relationship Id="rId2" Type="http://schemas.openxmlformats.org/officeDocument/2006/relationships/image" Target="../media/image3.png"/><Relationship Id="rId1" Type="http://schemas.openxmlformats.org/officeDocument/2006/relationships/image" Target="../media/image1.png"/><Relationship Id="rId6" Type="http://schemas.openxmlformats.org/officeDocument/2006/relationships/image" Target="../media/image12.png"/><Relationship Id="rId5" Type="http://schemas.openxmlformats.org/officeDocument/2006/relationships/image" Target="../media/image10.png"/><Relationship Id="rId4" Type="http://schemas.openxmlformats.org/officeDocument/2006/relationships/image" Target="../media/image8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7" Type="http://schemas.openxmlformats.org/officeDocument/2006/relationships/image" Target="../media/image14.png"/><Relationship Id="rId2" Type="http://schemas.openxmlformats.org/officeDocument/2006/relationships/image" Target="../media/image3.png"/><Relationship Id="rId1" Type="http://schemas.openxmlformats.org/officeDocument/2006/relationships/image" Target="../media/image1.png"/><Relationship Id="rId6" Type="http://schemas.openxmlformats.org/officeDocument/2006/relationships/image" Target="../media/image12.png"/><Relationship Id="rId5" Type="http://schemas.openxmlformats.org/officeDocument/2006/relationships/image" Target="../media/image10.png"/><Relationship Id="rId4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563880</xdr:colOff>
      <xdr:row>2</xdr:row>
      <xdr:rowOff>11430</xdr:rowOff>
    </xdr:from>
    <xdr:ext cx="762000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D46AFEF8-B453-FD27-9045-6FDC50DB5063}"/>
                </a:ext>
              </a:extLst>
            </xdr:cNvPr>
            <xdr:cNvSpPr txBox="1"/>
          </xdr:nvSpPr>
          <xdr:spPr>
            <a:xfrm>
              <a:off x="1173480" y="3379470"/>
              <a:ext cx="762000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d>
                      <m:dPr>
                        <m:ctrlPr>
                          <a:rPr lang="en-ID" sz="110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𝑥</m:t>
                        </m:r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−</m:t>
                        </m:r>
                        <m:acc>
                          <m:accPr>
                            <m:chr m:val="̅"/>
                            <m:ctrlPr>
                              <a:rPr lang="en-ID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id-ID" sz="1100" b="0" i="1">
                                <a:latin typeface="Cambria Math" panose="02040503050406030204" pitchFamily="18" charset="0"/>
                              </a:rPr>
                              <m:t>𝑥</m:t>
                            </m:r>
                          </m:e>
                        </m:acc>
                      </m:e>
                    </m:d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D46AFEF8-B453-FD27-9045-6FDC50DB5063}"/>
                </a:ext>
              </a:extLst>
            </xdr:cNvPr>
            <xdr:cNvSpPr txBox="1"/>
          </xdr:nvSpPr>
          <xdr:spPr>
            <a:xfrm>
              <a:off x="1173480" y="3379470"/>
              <a:ext cx="762000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ID" sz="1100" i="0">
                  <a:latin typeface="Cambria Math" panose="02040503050406030204" pitchFamily="18" charset="0"/>
                </a:rPr>
                <a:t>(</a:t>
              </a:r>
              <a:r>
                <a:rPr lang="id-ID" sz="1100" b="0" i="0">
                  <a:latin typeface="Cambria Math" panose="02040503050406030204" pitchFamily="18" charset="0"/>
                </a:rPr>
                <a:t>𝑥−𝑥</a:t>
              </a:r>
              <a:r>
                <a:rPr lang="en-ID" sz="1100" b="0" i="0">
                  <a:latin typeface="Cambria Math" panose="02040503050406030204" pitchFamily="18" charset="0"/>
                </a:rPr>
                <a:t> ̅ )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3</xdr:col>
      <xdr:colOff>175260</xdr:colOff>
      <xdr:row>2</xdr:row>
      <xdr:rowOff>3810</xdr:rowOff>
    </xdr:from>
    <xdr:ext cx="573106" cy="17536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FF64ED69-A373-084C-CB7C-F33D8B252232}"/>
                </a:ext>
              </a:extLst>
            </xdr:cNvPr>
            <xdr:cNvSpPr txBox="1"/>
          </xdr:nvSpPr>
          <xdr:spPr>
            <a:xfrm>
              <a:off x="2011680" y="3371850"/>
              <a:ext cx="573106" cy="1753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n-ID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d>
                          <m:dPr>
                            <m:ctrlPr>
                              <a:rPr lang="en-ID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r>
                              <a:rPr lang="id-ID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𝑥</m:t>
                            </m:r>
                            <m:r>
                              <a:rPr lang="id-ID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−</m:t>
                            </m:r>
                            <m:acc>
                              <m:accPr>
                                <m:chr m:val="̅"/>
                                <m:ctrlPr>
                                  <a:rPr lang="en-ID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accPr>
                              <m:e>
                                <m:r>
                                  <a:rPr lang="id-ID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𝑥</m:t>
                                </m:r>
                              </m:e>
                            </m:acc>
                          </m:e>
                        </m:d>
                        <m:r>
                          <m:rPr>
                            <m:nor/>
                          </m:rPr>
                          <a:rPr lang="en-ID">
                            <a:effectLst/>
                          </a:rPr>
                          <m:t> </m:t>
                        </m:r>
                      </m:e>
                      <m:sup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FF64ED69-A373-084C-CB7C-F33D8B252232}"/>
                </a:ext>
              </a:extLst>
            </xdr:cNvPr>
            <xdr:cNvSpPr txBox="1"/>
          </xdr:nvSpPr>
          <xdr:spPr>
            <a:xfrm>
              <a:off x="2011680" y="3371850"/>
              <a:ext cx="573106" cy="1753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(</a:t>
              </a:r>
              <a:r>
                <a:rPr lang="id-ID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𝑥−𝑥</a:t>
              </a:r>
              <a:r>
                <a:rPr lang="en-ID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 ̅</a:t>
              </a:r>
              <a:r>
                <a:rPr lang="id-ID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)</a:t>
              </a:r>
              <a:r>
                <a:rPr lang="en-ID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"</a:t>
              </a:r>
              <a:r>
                <a:rPr lang="en-ID" i="0">
                  <a:effectLst/>
                </a:rPr>
                <a:t> </a:t>
              </a:r>
              <a:r>
                <a:rPr lang="en-ID" sz="1100" i="0">
                  <a:effectLst/>
                  <a:latin typeface="Cambria Math" panose="02040503050406030204" pitchFamily="18" charset="0"/>
                </a:rPr>
                <a:t>" ^</a:t>
              </a:r>
              <a:r>
                <a:rPr lang="id-ID" sz="1100" b="0" i="0">
                  <a:latin typeface="Cambria Math" panose="02040503050406030204" pitchFamily="18" charset="0"/>
                </a:rPr>
                <a:t>2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1</xdr:col>
      <xdr:colOff>0</xdr:colOff>
      <xdr:row>19</xdr:row>
      <xdr:rowOff>0</xdr:rowOff>
    </xdr:from>
    <xdr:ext cx="812787" cy="50013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EDBB4596-0556-4DFC-8DDF-7EB767ADA6A1}"/>
                </a:ext>
              </a:extLst>
            </xdr:cNvPr>
            <xdr:cNvSpPr txBox="1"/>
          </xdr:nvSpPr>
          <xdr:spPr>
            <a:xfrm>
              <a:off x="609600" y="3368040"/>
              <a:ext cx="812787" cy="5001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ad>
                      <m:radPr>
                        <m:degHide m:val="on"/>
                        <m:ctrlPr>
                          <a:rPr lang="en-ID" sz="1100" i="1">
                            <a:latin typeface="Cambria Math" panose="02040503050406030204" pitchFamily="18" charset="0"/>
                          </a:rPr>
                        </m:ctrlPr>
                      </m:radPr>
                      <m:deg/>
                      <m:e>
                        <m:f>
                          <m:fPr>
                            <m:ctrlPr>
                              <a:rPr lang="en-ID" sz="110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nary>
                              <m:naryPr>
                                <m:chr m:val="∑"/>
                                <m:subHide m:val="on"/>
                                <m:supHide m:val="on"/>
                                <m:ctrlPr>
                                  <a:rPr lang="en-ID" sz="1100" i="1">
                                    <a:latin typeface="Cambria Math" panose="02040503050406030204" pitchFamily="18" charset="0"/>
                                  </a:rPr>
                                </m:ctrlPr>
                              </m:naryPr>
                              <m:sub/>
                              <m:sup/>
                              <m:e>
                                <m:sSup>
                                  <m:sSupPr>
                                    <m:ctrlPr>
                                      <a:rPr lang="en-ID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pPr>
                                  <m:e>
                                    <m:d>
                                      <m:dPr>
                                        <m:ctrlPr>
                                          <a:rPr lang="en-ID" sz="110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</m:ctrlPr>
                                      </m:dPr>
                                      <m:e>
                                        <m:r>
                                          <a:rPr lang="id-ID" sz="1100" b="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𝑥</m:t>
                                        </m:r>
                                        <m:r>
                                          <a:rPr lang="id-ID" sz="1100" b="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−</m:t>
                                        </m:r>
                                        <m:acc>
                                          <m:accPr>
                                            <m:chr m:val="̅"/>
                                            <m:ctrlPr>
                                              <a:rPr lang="en-ID" sz="110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</m:ctrlPr>
                                          </m:accPr>
                                          <m:e>
                                            <m:r>
                                              <a:rPr lang="id-ID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  <m:t>𝑥</m:t>
                                            </m:r>
                                          </m:e>
                                        </m:acc>
                                      </m:e>
                                    </m:d>
                                    <m:r>
                                      <m:rPr>
                                        <m:nor/>
                                      </m:rPr>
                                      <a:rPr lang="en-ID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+mn-lt"/>
                                        <a:ea typeface="+mn-ea"/>
                                        <a:cs typeface="+mn-cs"/>
                                      </a:rPr>
                                      <m:t> </m:t>
                                    </m:r>
                                  </m:e>
                                  <m:sup>
                                    <m:r>
                                      <a:rPr lang="id-ID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2</m:t>
                                    </m:r>
                                  </m:sup>
                                </m:sSup>
                                <m:r>
                                  <m:rPr>
                                    <m:nor/>
                                  </m:rPr>
                                  <a:rPr lang="en-ID">
                                    <a:effectLst/>
                                  </a:rPr>
                                  <m:t> </m:t>
                                </m:r>
                              </m:e>
                            </m:nary>
                          </m:num>
                          <m:den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𝑛</m:t>
                            </m:r>
                            <m:r>
                              <a:rPr lang="id-ID" sz="1100" b="0" i="1">
                                <a:latin typeface="Cambria Math" panose="02040503050406030204" pitchFamily="18" charset="0"/>
                              </a:rPr>
                              <m:t>−1</m:t>
                            </m:r>
                          </m:den>
                        </m:f>
                      </m:e>
                    </m:rad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EDBB4596-0556-4DFC-8DDF-7EB767ADA6A1}"/>
                </a:ext>
              </a:extLst>
            </xdr:cNvPr>
            <xdr:cNvSpPr txBox="1"/>
          </xdr:nvSpPr>
          <xdr:spPr>
            <a:xfrm>
              <a:off x="609600" y="3368040"/>
              <a:ext cx="812787" cy="5001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ID" sz="1100" i="0">
                  <a:latin typeface="Cambria Math" panose="02040503050406030204" pitchFamily="18" charset="0"/>
                </a:rPr>
                <a:t>√((∑</a:t>
              </a:r>
              <a:r>
                <a:rPr lang="en-US" sz="1100" b="0" i="0">
                  <a:latin typeface="Cambria Math" panose="02040503050406030204" pitchFamily="18" charset="0"/>
                </a:rPr>
                <a:t>▒</a:t>
              </a:r>
              <a:r>
                <a:rPr lang="en-ID" sz="1100" b="0" i="0">
                  <a:latin typeface="Cambria Math" panose="02040503050406030204" pitchFamily="18" charset="0"/>
                </a:rPr>
                <a:t>〖</a:t>
              </a:r>
              <a:r>
                <a:rPr lang="en-ID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(</a:t>
              </a:r>
              <a:r>
                <a:rPr lang="id-ID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𝑥−𝑥</a:t>
              </a:r>
              <a:r>
                <a:rPr lang="en-ID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 ̅</a:t>
              </a:r>
              <a:r>
                <a:rPr lang="id-ID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)</a:t>
              </a:r>
              <a:r>
                <a:rPr lang="en-ID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"</a:t>
              </a:r>
              <a:r>
                <a:rPr lang="en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" ^</a:t>
              </a:r>
              <a:r>
                <a:rPr lang="id-ID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2</a:t>
              </a:r>
              <a:r>
                <a:rPr lang="en-ID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"</a:t>
              </a:r>
              <a:r>
                <a:rPr lang="en-ID" i="0">
                  <a:effectLst/>
                </a:rPr>
                <a:t> </a:t>
              </a:r>
              <a:r>
                <a:rPr lang="en-US" sz="1100" b="0" i="0">
                  <a:effectLst/>
                  <a:latin typeface="Cambria Math" panose="02040503050406030204" pitchFamily="18" charset="0"/>
                </a:rPr>
                <a:t>" </a:t>
              </a:r>
              <a:r>
                <a:rPr lang="en-ID" sz="1100" b="0" i="0">
                  <a:effectLst/>
                  <a:latin typeface="Cambria Math" panose="02040503050406030204" pitchFamily="18" charset="0"/>
                </a:rPr>
                <a:t>〗)/(</a:t>
              </a:r>
              <a:r>
                <a:rPr lang="en-US" sz="1100" b="0" i="0">
                  <a:latin typeface="Cambria Math" panose="02040503050406030204" pitchFamily="18" charset="0"/>
                </a:rPr>
                <a:t>𝑛</a:t>
              </a:r>
              <a:r>
                <a:rPr lang="id-ID" sz="1100" b="0" i="0">
                  <a:latin typeface="Cambria Math" panose="02040503050406030204" pitchFamily="18" charset="0"/>
                </a:rPr>
                <a:t>−1</a:t>
              </a:r>
              <a:r>
                <a:rPr lang="en-ID" sz="1100" b="0" i="0">
                  <a:latin typeface="Cambria Math" panose="02040503050406030204" pitchFamily="18" charset="0"/>
                </a:rPr>
                <a:t>))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1</xdr:col>
      <xdr:colOff>0</xdr:colOff>
      <xdr:row>22</xdr:row>
      <xdr:rowOff>0</xdr:rowOff>
    </xdr:from>
    <xdr:ext cx="559127" cy="50013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5661758D-E3D7-4A05-9182-B3258F9FE5AA}"/>
                </a:ext>
              </a:extLst>
            </xdr:cNvPr>
            <xdr:cNvSpPr txBox="1"/>
          </xdr:nvSpPr>
          <xdr:spPr>
            <a:xfrm>
              <a:off x="609600" y="3870960"/>
              <a:ext cx="559127" cy="5001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ad>
                      <m:radPr>
                        <m:degHide m:val="on"/>
                        <m:ctrlPr>
                          <a:rPr lang="en-ID" sz="1100" i="1">
                            <a:latin typeface="Cambria Math" panose="02040503050406030204" pitchFamily="18" charset="0"/>
                          </a:rPr>
                        </m:ctrlPr>
                      </m:radPr>
                      <m:deg/>
                      <m:e>
                        <m:f>
                          <m:fPr>
                            <m:ctrlPr>
                              <a:rPr lang="en-ID" sz="110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id-ID" sz="1100" i="1">
                                <a:latin typeface="Cambria Math" panose="02040503050406030204" pitchFamily="18" charset="0"/>
                              </a:rPr>
                              <m:t>1</m:t>
                            </m:r>
                            <m:r>
                              <a:rPr lang="id-ID" sz="1100" b="0" i="1">
                                <a:latin typeface="Cambria Math" panose="02040503050406030204" pitchFamily="18" charset="0"/>
                              </a:rPr>
                              <m:t>57,67</m:t>
                            </m:r>
                          </m:num>
                          <m:den>
                            <m:r>
                              <a:rPr lang="id-ID" sz="1100" b="0" i="1">
                                <a:latin typeface="Cambria Math" panose="02040503050406030204" pitchFamily="18" charset="0"/>
                              </a:rPr>
                              <m:t>12−1</m:t>
                            </m:r>
                          </m:den>
                        </m:f>
                      </m:e>
                    </m:rad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5661758D-E3D7-4A05-9182-B3258F9FE5AA}"/>
                </a:ext>
              </a:extLst>
            </xdr:cNvPr>
            <xdr:cNvSpPr txBox="1"/>
          </xdr:nvSpPr>
          <xdr:spPr>
            <a:xfrm>
              <a:off x="609600" y="3870960"/>
              <a:ext cx="559127" cy="5001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ID" sz="1100" i="0">
                  <a:latin typeface="Cambria Math" panose="02040503050406030204" pitchFamily="18" charset="0"/>
                </a:rPr>
                <a:t>√(</a:t>
              </a:r>
              <a:r>
                <a:rPr lang="id-ID" sz="1100" i="0">
                  <a:latin typeface="Cambria Math" panose="02040503050406030204" pitchFamily="18" charset="0"/>
                </a:rPr>
                <a:t>1</a:t>
              </a:r>
              <a:r>
                <a:rPr lang="id-ID" sz="1100" b="0" i="0">
                  <a:latin typeface="Cambria Math" panose="02040503050406030204" pitchFamily="18" charset="0"/>
                </a:rPr>
                <a:t>57,67</a:t>
              </a:r>
              <a:r>
                <a:rPr lang="en-ID" sz="1100" b="0" i="0">
                  <a:latin typeface="Cambria Math" panose="02040503050406030204" pitchFamily="18" charset="0"/>
                </a:rPr>
                <a:t>/(</a:t>
              </a:r>
              <a:r>
                <a:rPr lang="id-ID" sz="1100" b="0" i="0">
                  <a:latin typeface="Cambria Math" panose="02040503050406030204" pitchFamily="18" charset="0"/>
                </a:rPr>
                <a:t>12−1</a:t>
              </a:r>
              <a:r>
                <a:rPr lang="en-ID" sz="1100" b="0" i="0">
                  <a:latin typeface="Cambria Math" panose="02040503050406030204" pitchFamily="18" charset="0"/>
                </a:rPr>
                <a:t>))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0</xdr:col>
      <xdr:colOff>1059180</xdr:colOff>
      <xdr:row>30</xdr:row>
      <xdr:rowOff>129540</xdr:rowOff>
    </xdr:from>
    <xdr:ext cx="501869" cy="54299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TextBox 6">
              <a:extLst>
                <a:ext uri="{FF2B5EF4-FFF2-40B4-BE49-F238E27FC236}">
                  <a16:creationId xmlns:a16="http://schemas.microsoft.com/office/drawing/2014/main" id="{6F95E0EE-E097-42C7-8F03-463E6EE8317D}"/>
                </a:ext>
              </a:extLst>
            </xdr:cNvPr>
            <xdr:cNvSpPr txBox="1"/>
          </xdr:nvSpPr>
          <xdr:spPr>
            <a:xfrm>
              <a:off x="1059180" y="5341620"/>
              <a:ext cx="501869" cy="5429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ad>
                      <m:radPr>
                        <m:degHide m:val="on"/>
                        <m:ctrlPr>
                          <a:rPr lang="en-ID" sz="1100" i="1">
                            <a:latin typeface="Cambria Math" panose="02040503050406030204" pitchFamily="18" charset="0"/>
                          </a:rPr>
                        </m:ctrlPr>
                      </m:radPr>
                      <m:deg/>
                      <m:e>
                        <m:f>
                          <m:fPr>
                            <m:ctrlPr>
                              <a:rPr lang="en-ID" sz="110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  <m:r>
                              <a:rPr lang="id-ID" sz="1100" b="0" i="1">
                                <a:latin typeface="Cambria Math" panose="02040503050406030204" pitchFamily="18" charset="0"/>
                              </a:rPr>
                              <m:t>𝑆𝐷</m:t>
                            </m:r>
                          </m:num>
                          <m:den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𝐻</m:t>
                            </m:r>
                          </m:den>
                        </m:f>
                      </m:e>
                    </m:rad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7" name="TextBox 6">
              <a:extLst>
                <a:ext uri="{FF2B5EF4-FFF2-40B4-BE49-F238E27FC236}">
                  <a16:creationId xmlns:a16="http://schemas.microsoft.com/office/drawing/2014/main" id="{6F95E0EE-E097-42C7-8F03-463E6EE8317D}"/>
                </a:ext>
              </a:extLst>
            </xdr:cNvPr>
            <xdr:cNvSpPr txBox="1"/>
          </xdr:nvSpPr>
          <xdr:spPr>
            <a:xfrm>
              <a:off x="1059180" y="5341620"/>
              <a:ext cx="501869" cy="5429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en-ID" sz="1100" i="0">
                  <a:latin typeface="Cambria Math" panose="02040503050406030204" pitchFamily="18" charset="0"/>
                </a:rPr>
                <a:t>√(</a:t>
              </a:r>
              <a:r>
                <a:rPr lang="en-US" sz="1100" b="0" i="0">
                  <a:latin typeface="Cambria Math" panose="02040503050406030204" pitchFamily="18" charset="0"/>
                </a:rPr>
                <a:t>2</a:t>
              </a:r>
              <a:r>
                <a:rPr lang="id-ID" sz="1100" b="0" i="0">
                  <a:latin typeface="Cambria Math" panose="02040503050406030204" pitchFamily="18" charset="0"/>
                </a:rPr>
                <a:t>𝑆𝐷</a:t>
              </a:r>
              <a:r>
                <a:rPr lang="en-ID" sz="1100" b="0" i="0">
                  <a:latin typeface="Cambria Math" panose="02040503050406030204" pitchFamily="18" charset="0"/>
                </a:rPr>
                <a:t>/</a:t>
              </a:r>
              <a:r>
                <a:rPr lang="en-US" sz="1100" b="0" i="0">
                  <a:latin typeface="Cambria Math" panose="02040503050406030204" pitchFamily="18" charset="0"/>
                </a:rPr>
                <a:t>𝐻</a:t>
              </a:r>
              <a:r>
                <a:rPr lang="en-ID" sz="1100" b="0" i="0">
                  <a:latin typeface="Cambria Math" panose="02040503050406030204" pitchFamily="18" charset="0"/>
                </a:rPr>
                <a:t>)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0</xdr:col>
      <xdr:colOff>1013460</xdr:colOff>
      <xdr:row>33</xdr:row>
      <xdr:rowOff>137160</xdr:rowOff>
    </xdr:from>
    <xdr:ext cx="1059180" cy="54299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TextBox 7">
              <a:extLst>
                <a:ext uri="{FF2B5EF4-FFF2-40B4-BE49-F238E27FC236}">
                  <a16:creationId xmlns:a16="http://schemas.microsoft.com/office/drawing/2014/main" id="{A81AA343-0DF5-4504-A3C1-31427D24DFFF}"/>
                </a:ext>
              </a:extLst>
            </xdr:cNvPr>
            <xdr:cNvSpPr txBox="1"/>
          </xdr:nvSpPr>
          <xdr:spPr>
            <a:xfrm>
              <a:off x="1013460" y="5867400"/>
              <a:ext cx="1059180" cy="5429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ad>
                      <m:radPr>
                        <m:degHide m:val="on"/>
                        <m:ctrlPr>
                          <a:rPr lang="en-ID" sz="1100" i="1">
                            <a:latin typeface="Cambria Math" panose="02040503050406030204" pitchFamily="18" charset="0"/>
                          </a:rPr>
                        </m:ctrlPr>
                      </m:radPr>
                      <m:deg/>
                      <m:e>
                        <m:f>
                          <m:fPr>
                            <m:ctrlPr>
                              <a:rPr lang="en-ID" sz="110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  <m:r>
                              <a:rPr lang="id-ID" sz="1100" b="0" i="1">
                                <a:latin typeface="Cambria Math" panose="02040503050406030204" pitchFamily="18" charset="0"/>
                              </a:rPr>
                              <m:t>.165549.298</m:t>
                            </m:r>
                          </m:num>
                          <m:den>
                            <m:r>
                              <a:rPr lang="id-ID" sz="1100" b="0" i="1">
                                <a:latin typeface="Cambria Math" panose="02040503050406030204" pitchFamily="18" charset="0"/>
                              </a:rPr>
                              <m:t>521033</m:t>
                            </m:r>
                          </m:den>
                        </m:f>
                      </m:e>
                    </m:rad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8" name="TextBox 7">
              <a:extLst>
                <a:ext uri="{FF2B5EF4-FFF2-40B4-BE49-F238E27FC236}">
                  <a16:creationId xmlns:a16="http://schemas.microsoft.com/office/drawing/2014/main" id="{A81AA343-0DF5-4504-A3C1-31427D24DFFF}"/>
                </a:ext>
              </a:extLst>
            </xdr:cNvPr>
            <xdr:cNvSpPr txBox="1"/>
          </xdr:nvSpPr>
          <xdr:spPr>
            <a:xfrm>
              <a:off x="1013460" y="5867400"/>
              <a:ext cx="1059180" cy="54299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en-ID" sz="1100" i="0">
                  <a:latin typeface="Cambria Math" panose="02040503050406030204" pitchFamily="18" charset="0"/>
                </a:rPr>
                <a:t>√(</a:t>
              </a:r>
              <a:r>
                <a:rPr lang="en-US" sz="1100" b="0" i="0">
                  <a:latin typeface="Cambria Math" panose="02040503050406030204" pitchFamily="18" charset="0"/>
                </a:rPr>
                <a:t>2</a:t>
              </a:r>
              <a:r>
                <a:rPr lang="id-ID" sz="1100" b="0" i="0">
                  <a:latin typeface="Cambria Math" panose="02040503050406030204" pitchFamily="18" charset="0"/>
                </a:rPr>
                <a:t>.165549.298</a:t>
              </a:r>
              <a:r>
                <a:rPr lang="en-ID" sz="1100" b="0" i="0">
                  <a:latin typeface="Cambria Math" panose="02040503050406030204" pitchFamily="18" charset="0"/>
                </a:rPr>
                <a:t>/</a:t>
              </a:r>
              <a:r>
                <a:rPr lang="id-ID" sz="1100" b="0" i="0">
                  <a:latin typeface="Cambria Math" panose="02040503050406030204" pitchFamily="18" charset="0"/>
                </a:rPr>
                <a:t>521033</a:t>
              </a:r>
              <a:r>
                <a:rPr lang="en-ID" sz="1100" b="0" i="0">
                  <a:latin typeface="Cambria Math" panose="02040503050406030204" pitchFamily="18" charset="0"/>
                </a:rPr>
                <a:t>)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0</xdr:col>
      <xdr:colOff>998220</xdr:colOff>
      <xdr:row>36</xdr:row>
      <xdr:rowOff>152401</xdr:rowOff>
    </xdr:from>
    <xdr:ext cx="670560" cy="27432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TextBox 9">
              <a:extLst>
                <a:ext uri="{FF2B5EF4-FFF2-40B4-BE49-F238E27FC236}">
                  <a16:creationId xmlns:a16="http://schemas.microsoft.com/office/drawing/2014/main" id="{60A38DE3-2131-4288-8D6C-0285BA27B5F4}"/>
                </a:ext>
              </a:extLst>
            </xdr:cNvPr>
            <xdr:cNvSpPr txBox="1"/>
          </xdr:nvSpPr>
          <xdr:spPr>
            <a:xfrm>
              <a:off x="998220" y="6385561"/>
              <a:ext cx="670560" cy="2743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ID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√</m:t>
                    </m:r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10" name="TextBox 9">
              <a:extLst>
                <a:ext uri="{FF2B5EF4-FFF2-40B4-BE49-F238E27FC236}">
                  <a16:creationId xmlns:a16="http://schemas.microsoft.com/office/drawing/2014/main" id="{60A38DE3-2131-4288-8D6C-0285BA27B5F4}"/>
                </a:ext>
              </a:extLst>
            </xdr:cNvPr>
            <xdr:cNvSpPr txBox="1"/>
          </xdr:nvSpPr>
          <xdr:spPr>
            <a:xfrm>
              <a:off x="998220" y="6385561"/>
              <a:ext cx="670560" cy="2743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en-ID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√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0</xdr:col>
      <xdr:colOff>1059180</xdr:colOff>
      <xdr:row>40</xdr:row>
      <xdr:rowOff>156210</xdr:rowOff>
    </xdr:from>
    <xdr:ext cx="322716" cy="34990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" name="TextBox 12">
              <a:extLst>
                <a:ext uri="{FF2B5EF4-FFF2-40B4-BE49-F238E27FC236}">
                  <a16:creationId xmlns:a16="http://schemas.microsoft.com/office/drawing/2014/main" id="{79F4D0C8-E0F9-0CFD-86DC-0FEFCB390A0E}"/>
                </a:ext>
              </a:extLst>
            </xdr:cNvPr>
            <xdr:cNvSpPr txBox="1"/>
          </xdr:nvSpPr>
          <xdr:spPr>
            <a:xfrm>
              <a:off x="1059180" y="7059930"/>
              <a:ext cx="322716" cy="34990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ID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m:rPr>
                            <m:sty m:val="p"/>
                          </m:rPr>
                          <a:rPr lang="id-ID" sz="11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h</m:t>
                        </m:r>
                        <m:sSub>
                          <m:sSubPr>
                            <m:ctrlPr>
                              <a:rPr lang="en-ID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m:rPr>
                                <m:sty m:val="p"/>
                              </m:rPr>
                              <a:rPr lang="id-ID" sz="11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q</m:t>
                            </m:r>
                          </m:e>
                          <m:sub>
                            <m:r>
                              <a:rPr lang="id-ID" sz="11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0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lang="en-ID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m:rPr>
                                <m:sty m:val="p"/>
                              </m:rPr>
                              <a:rPr lang="id-ID" sz="11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C</m:t>
                            </m:r>
                          </m:e>
                          <m:sub>
                            <m:r>
                              <m:rPr>
                                <m:sty m:val="p"/>
                              </m:rPr>
                              <a:rPr lang="id-ID" sz="11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u</m:t>
                            </m:r>
                          </m:sub>
                        </m:sSub>
                        <m:r>
                          <m:rPr>
                            <m:sty m:val="p"/>
                          </m:rPr>
                          <a:rPr lang="id-ID" sz="11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D</m:t>
                        </m:r>
                      </m:den>
                    </m:f>
                    <m:r>
                      <m:rPr>
                        <m:nor/>
                      </m:rPr>
                      <a:rPr lang="id-ID" sz="1100">
                        <a:solidFill>
                          <a:schemeClr val="tx1"/>
                        </a:solidFill>
                        <a:effectLst/>
                        <a:latin typeface="+mn-lt"/>
                        <a:ea typeface="+mn-ea"/>
                        <a:cs typeface="+mn-cs"/>
                      </a:rPr>
                      <m:t> </m:t>
                    </m:r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13" name="TextBox 12">
              <a:extLst>
                <a:ext uri="{FF2B5EF4-FFF2-40B4-BE49-F238E27FC236}">
                  <a16:creationId xmlns:a16="http://schemas.microsoft.com/office/drawing/2014/main" id="{79F4D0C8-E0F9-0CFD-86DC-0FEFCB390A0E}"/>
                </a:ext>
              </a:extLst>
            </xdr:cNvPr>
            <xdr:cNvSpPr txBox="1"/>
          </xdr:nvSpPr>
          <xdr:spPr>
            <a:xfrm>
              <a:off x="1059180" y="7059930"/>
              <a:ext cx="322716" cy="34990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(</a:t>
              </a:r>
              <a:r>
                <a:rPr lang="id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hq</a:t>
              </a:r>
              <a:r>
                <a:rPr lang="en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id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0</a:t>
              </a:r>
              <a:r>
                <a:rPr lang="en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)/(</a:t>
              </a:r>
              <a:r>
                <a:rPr lang="id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C</a:t>
              </a:r>
              <a:r>
                <a:rPr lang="en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id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u D</a:t>
              </a:r>
              <a:r>
                <a:rPr lang="en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</a:t>
              </a:r>
              <a:r>
                <a:rPr lang="id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</a:t>
              </a:r>
              <a:r>
                <a:rPr lang="id-ID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" </a:t>
              </a:r>
              <a:r>
                <a:rPr lang="en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"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1</xdr:col>
      <xdr:colOff>0</xdr:colOff>
      <xdr:row>43</xdr:row>
      <xdr:rowOff>0</xdr:rowOff>
    </xdr:from>
    <xdr:ext cx="818814" cy="32085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" name="TextBox 13">
              <a:extLst>
                <a:ext uri="{FF2B5EF4-FFF2-40B4-BE49-F238E27FC236}">
                  <a16:creationId xmlns:a16="http://schemas.microsoft.com/office/drawing/2014/main" id="{D2DBB295-807E-4524-91A3-5A693AA70CD3}"/>
                </a:ext>
              </a:extLst>
            </xdr:cNvPr>
            <xdr:cNvSpPr txBox="1"/>
          </xdr:nvSpPr>
          <xdr:spPr>
            <a:xfrm>
              <a:off x="1074420" y="7406640"/>
              <a:ext cx="818814" cy="32085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ID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a:rPr lang="id-ID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521033.14</m:t>
                        </m:r>
                      </m:num>
                      <m:den>
                        <m:r>
                          <a:rPr lang="id-ID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781550.</m:t>
                        </m:r>
                        <m:r>
                          <a:rPr lang="id-ID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298</m:t>
                        </m:r>
                      </m:den>
                    </m:f>
                    <m:r>
                      <m:rPr>
                        <m:nor/>
                      </m:rPr>
                      <a:rPr lang="id-ID" sz="1100">
                        <a:solidFill>
                          <a:schemeClr val="tx1"/>
                        </a:solidFill>
                        <a:effectLst/>
                        <a:latin typeface="+mn-lt"/>
                        <a:ea typeface="+mn-ea"/>
                        <a:cs typeface="+mn-cs"/>
                      </a:rPr>
                      <m:t> </m:t>
                    </m:r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14" name="TextBox 13">
              <a:extLst>
                <a:ext uri="{FF2B5EF4-FFF2-40B4-BE49-F238E27FC236}">
                  <a16:creationId xmlns:a16="http://schemas.microsoft.com/office/drawing/2014/main" id="{D2DBB295-807E-4524-91A3-5A693AA70CD3}"/>
                </a:ext>
              </a:extLst>
            </xdr:cNvPr>
            <xdr:cNvSpPr txBox="1"/>
          </xdr:nvSpPr>
          <xdr:spPr>
            <a:xfrm>
              <a:off x="1074420" y="7406640"/>
              <a:ext cx="818814" cy="32085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id-ID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521033.14</a:t>
              </a:r>
              <a:r>
                <a:rPr lang="en-ID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/</a:t>
              </a:r>
              <a:r>
                <a:rPr lang="id-ID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781550.298</a:t>
              </a:r>
              <a:r>
                <a:rPr lang="id-ID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</a:t>
              </a:r>
              <a:r>
                <a:rPr lang="id-ID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"</a:t>
              </a:r>
              <a:r>
                <a:rPr lang="id-ID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</a:t>
              </a:r>
              <a:r>
                <a:rPr lang="en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"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1</xdr:col>
      <xdr:colOff>0</xdr:colOff>
      <xdr:row>50</xdr:row>
      <xdr:rowOff>133350</xdr:rowOff>
    </xdr:from>
    <xdr:ext cx="738857" cy="19466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" name="TextBox 14">
              <a:extLst>
                <a:ext uri="{FF2B5EF4-FFF2-40B4-BE49-F238E27FC236}">
                  <a16:creationId xmlns:a16="http://schemas.microsoft.com/office/drawing/2014/main" id="{8CC4D278-65C7-4F88-53A4-E072432173D5}"/>
                </a:ext>
              </a:extLst>
            </xdr:cNvPr>
            <xdr:cNvSpPr txBox="1"/>
          </xdr:nvSpPr>
          <xdr:spPr>
            <a:xfrm>
              <a:off x="1074420" y="8713470"/>
              <a:ext cx="738857" cy="1946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m:rPr>
                        <m:sty m:val="p"/>
                      </m:rPr>
                      <a:rPr lang="id-ID" sz="110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DL</m:t>
                    </m:r>
                    <m:r>
                      <a:rPr lang="id-ID" sz="110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+</m:t>
                    </m:r>
                    <m:sSub>
                      <m:sSubPr>
                        <m:ctrlPr>
                          <a:rPr lang="en-ID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id-ID" sz="11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Z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id-ID" sz="11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α</m:t>
                        </m:r>
                      </m:sub>
                    </m:sSub>
                    <m:r>
                      <m:rPr>
                        <m:sty m:val="p"/>
                      </m:rPr>
                      <a:rPr lang="id-ID" sz="110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s</m:t>
                    </m:r>
                    <m:rad>
                      <m:radPr>
                        <m:degHide m:val="on"/>
                        <m:ctrlPr>
                          <a:rPr lang="en-ID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radPr>
                      <m:deg/>
                      <m:e>
                        <m:r>
                          <m:rPr>
                            <m:sty m:val="p"/>
                          </m:rPr>
                          <a:rPr lang="id-ID" sz="11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L</m:t>
                        </m:r>
                      </m:e>
                    </m:rad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15" name="TextBox 14">
              <a:extLst>
                <a:ext uri="{FF2B5EF4-FFF2-40B4-BE49-F238E27FC236}">
                  <a16:creationId xmlns:a16="http://schemas.microsoft.com/office/drawing/2014/main" id="{8CC4D278-65C7-4F88-53A4-E072432173D5}"/>
                </a:ext>
              </a:extLst>
            </xdr:cNvPr>
            <xdr:cNvSpPr txBox="1"/>
          </xdr:nvSpPr>
          <xdr:spPr>
            <a:xfrm>
              <a:off x="1074420" y="8713470"/>
              <a:ext cx="738857" cy="1946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id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DL+Z</a:t>
              </a:r>
              <a:r>
                <a:rPr lang="en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id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α s</a:t>
              </a:r>
              <a:r>
                <a:rPr lang="en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√</a:t>
              </a:r>
              <a:r>
                <a:rPr lang="id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L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1</xdr:col>
      <xdr:colOff>0</xdr:colOff>
      <xdr:row>52</xdr:row>
      <xdr:rowOff>0</xdr:rowOff>
    </xdr:from>
    <xdr:ext cx="1955600" cy="38036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8" name="TextBox 17">
              <a:extLst>
                <a:ext uri="{FF2B5EF4-FFF2-40B4-BE49-F238E27FC236}">
                  <a16:creationId xmlns:a16="http://schemas.microsoft.com/office/drawing/2014/main" id="{3348E590-57C5-46A7-8609-6D3991D26056}"/>
                </a:ext>
              </a:extLst>
            </xdr:cNvPr>
            <xdr:cNvSpPr txBox="1"/>
          </xdr:nvSpPr>
          <xdr:spPr>
            <a:xfrm>
              <a:off x="1074420" y="8915400"/>
              <a:ext cx="1955600" cy="38036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id-ID" sz="110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2</m:t>
                    </m:r>
                    <m:r>
                      <a:rPr lang="id-ID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98.</m:t>
                    </m:r>
                    <m:d>
                      <m:dPr>
                        <m:ctrlPr>
                          <a:rPr lang="id-ID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id-ID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fPr>
                          <m:num>
                            <m:r>
                              <a:rPr lang="id-ID" sz="1100" b="0" i="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4</m:t>
                            </m:r>
                          </m:num>
                          <m:den>
                            <m:r>
                              <a:rPr lang="id-ID" sz="1100" b="0" i="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260</m:t>
                            </m:r>
                          </m:den>
                        </m:f>
                      </m:e>
                    </m:d>
                    <m:r>
                      <a:rPr lang="id-ID" sz="110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+</m:t>
                    </m:r>
                    <m:r>
                      <a:rPr lang="id-ID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1,87</m:t>
                    </m:r>
                    <m:r>
                      <a:rPr lang="id-ID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.3,79</m:t>
                    </m:r>
                    <m:rad>
                      <m:radPr>
                        <m:degHide m:val="on"/>
                        <m:ctrlPr>
                          <a:rPr lang="en-ID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radPr>
                      <m:deg/>
                      <m:e>
                        <m:r>
                          <a:rPr lang="id-ID" sz="1100" b="0" i="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4/260</m:t>
                        </m:r>
                      </m:e>
                    </m:rad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18" name="TextBox 17">
              <a:extLst>
                <a:ext uri="{FF2B5EF4-FFF2-40B4-BE49-F238E27FC236}">
                  <a16:creationId xmlns:a16="http://schemas.microsoft.com/office/drawing/2014/main" id="{3348E590-57C5-46A7-8609-6D3991D26056}"/>
                </a:ext>
              </a:extLst>
            </xdr:cNvPr>
            <xdr:cNvSpPr txBox="1"/>
          </xdr:nvSpPr>
          <xdr:spPr>
            <a:xfrm>
              <a:off x="1074420" y="8915400"/>
              <a:ext cx="1955600" cy="38036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id-ID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2</a:t>
              </a:r>
              <a:r>
                <a:rPr lang="id-ID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98.(4/260)</a:t>
              </a:r>
              <a:r>
                <a:rPr lang="id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+</a:t>
              </a:r>
              <a:r>
                <a:rPr lang="id-ID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1,87 .3,79</a:t>
              </a:r>
              <a:r>
                <a:rPr lang="en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√(</a:t>
              </a:r>
              <a:r>
                <a:rPr lang="id-ID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4/260</a:t>
              </a:r>
              <a:r>
                <a:rPr lang="en-ID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1</xdr:col>
      <xdr:colOff>388620</xdr:colOff>
      <xdr:row>56</xdr:row>
      <xdr:rowOff>11430</xdr:rowOff>
    </xdr:from>
    <xdr:ext cx="93948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9" name="TextBox 18">
              <a:extLst>
                <a:ext uri="{FF2B5EF4-FFF2-40B4-BE49-F238E27FC236}">
                  <a16:creationId xmlns:a16="http://schemas.microsoft.com/office/drawing/2014/main" id="{29212A8F-6291-7F07-0E92-93EBD951AB31}"/>
                </a:ext>
              </a:extLst>
            </xdr:cNvPr>
            <xdr:cNvSpPr txBox="1"/>
          </xdr:nvSpPr>
          <xdr:spPr>
            <a:xfrm>
              <a:off x="1463040" y="9612630"/>
              <a:ext cx="93948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r>
                    <m:rPr>
                      <m:sty m:val="p"/>
                    </m:rPr>
                    <a:rPr lang="id-ID" sz="1100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f</m:t>
                  </m:r>
                  <m:d>
                    <m:dPr>
                      <m:ctrlPr>
                        <a:rPr lang="en-ID" sz="110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dPr>
                    <m:e>
                      <m:sSub>
                        <m:sSubPr>
                          <m:ctrlPr>
                            <a:rPr lang="en-ID" sz="110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</m:ctrlPr>
                        </m:sSubPr>
                        <m:e>
                          <m:r>
                            <m:rPr>
                              <m:sty m:val="p"/>
                            </m:rPr>
                            <a:rPr lang="id-ID" sz="1100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Z</m:t>
                          </m:r>
                        </m:e>
                        <m:sub>
                          <m:r>
                            <m:rPr>
                              <m:sty m:val="p"/>
                            </m:rPr>
                            <a:rPr lang="id-ID" sz="1100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α</m:t>
                          </m:r>
                        </m:sub>
                      </m:sSub>
                    </m:e>
                  </m:d>
                </m:oMath>
              </a14:m>
              <a:r>
                <a:rPr lang="id-ID" sz="1100"/>
                <a:t> dan </a:t>
              </a:r>
              <a14:m>
                <m:oMath xmlns:m="http://schemas.openxmlformats.org/officeDocument/2006/math">
                  <m:r>
                    <m:rPr>
                      <m:sty m:val="p"/>
                    </m:rPr>
                    <a:rPr lang="id-ID" sz="1100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ψ</m:t>
                  </m:r>
                  <m:d>
                    <m:dPr>
                      <m:ctrlPr>
                        <a:rPr lang="en-ID" sz="110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dPr>
                    <m:e>
                      <m:sSub>
                        <m:sSubPr>
                          <m:ctrlPr>
                            <a:rPr lang="en-ID" sz="110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</m:ctrlPr>
                        </m:sSubPr>
                        <m:e>
                          <m:r>
                            <m:rPr>
                              <m:sty m:val="p"/>
                            </m:rPr>
                            <a:rPr lang="id-ID" sz="1100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Z</m:t>
                          </m:r>
                        </m:e>
                        <m:sub>
                          <m:r>
                            <m:rPr>
                              <m:sty m:val="p"/>
                            </m:rPr>
                            <a:rPr lang="id-ID" sz="1100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α</m:t>
                          </m:r>
                        </m:sub>
                      </m:sSub>
                    </m:e>
                  </m:d>
                </m:oMath>
              </a14:m>
              <a:endParaRPr lang="en-ID" sz="1100"/>
            </a:p>
          </xdr:txBody>
        </xdr:sp>
      </mc:Choice>
      <mc:Fallback xmlns="">
        <xdr:sp macro="" textlink="">
          <xdr:nvSpPr>
            <xdr:cNvPr id="19" name="TextBox 18">
              <a:extLst>
                <a:ext uri="{FF2B5EF4-FFF2-40B4-BE49-F238E27FC236}">
                  <a16:creationId xmlns:a16="http://schemas.microsoft.com/office/drawing/2014/main" id="{29212A8F-6291-7F07-0E92-93EBD951AB31}"/>
                </a:ext>
              </a:extLst>
            </xdr:cNvPr>
            <xdr:cNvSpPr txBox="1"/>
          </xdr:nvSpPr>
          <xdr:spPr>
            <a:xfrm>
              <a:off x="1463040" y="9612630"/>
              <a:ext cx="93948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id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f</a:t>
              </a:r>
              <a:r>
                <a:rPr lang="en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(</a:t>
              </a:r>
              <a:r>
                <a:rPr lang="id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Z</a:t>
              </a:r>
              <a:r>
                <a:rPr lang="en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id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α )</a:t>
              </a:r>
              <a:r>
                <a:rPr lang="id-ID" sz="1100"/>
                <a:t> dan </a:t>
              </a:r>
              <a:r>
                <a:rPr lang="id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ψ</a:t>
              </a:r>
              <a:r>
                <a:rPr lang="en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(</a:t>
              </a:r>
              <a:r>
                <a:rPr lang="id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Z</a:t>
              </a:r>
              <a:r>
                <a:rPr lang="en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id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α )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1</xdr:col>
      <xdr:colOff>106680</xdr:colOff>
      <xdr:row>56</xdr:row>
      <xdr:rowOff>163830</xdr:rowOff>
    </xdr:from>
    <xdr:ext cx="34079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2" name="TextBox 21">
              <a:extLst>
                <a:ext uri="{FF2B5EF4-FFF2-40B4-BE49-F238E27FC236}">
                  <a16:creationId xmlns:a16="http://schemas.microsoft.com/office/drawing/2014/main" id="{A0AE7FCB-5C0F-0D62-FD01-A5B05C933E9F}"/>
                </a:ext>
              </a:extLst>
            </xdr:cNvPr>
            <xdr:cNvSpPr txBox="1"/>
          </xdr:nvSpPr>
          <xdr:spPr>
            <a:xfrm>
              <a:off x="1181100" y="9765030"/>
              <a:ext cx="34079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m:rPr>
                        <m:sty m:val="p"/>
                      </m:rPr>
                      <a:rPr lang="id-ID" sz="110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f</m:t>
                    </m:r>
                    <m:d>
                      <m:dPr>
                        <m:ctrlPr>
                          <a:rPr lang="en-ID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dPr>
                      <m:e>
                        <m:sSub>
                          <m:sSubPr>
                            <m:ctrlPr>
                              <a:rPr lang="en-ID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m:rPr>
                                <m:sty m:val="p"/>
                              </m:rPr>
                              <a:rPr lang="id-ID" sz="11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Z</m:t>
                            </m:r>
                          </m:e>
                          <m:sub>
                            <m:r>
                              <m:rPr>
                                <m:sty m:val="p"/>
                              </m:rPr>
                              <a:rPr lang="id-ID" sz="11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α</m:t>
                            </m:r>
                          </m:sub>
                        </m:sSub>
                      </m:e>
                    </m:d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22" name="TextBox 21">
              <a:extLst>
                <a:ext uri="{FF2B5EF4-FFF2-40B4-BE49-F238E27FC236}">
                  <a16:creationId xmlns:a16="http://schemas.microsoft.com/office/drawing/2014/main" id="{A0AE7FCB-5C0F-0D62-FD01-A5B05C933E9F}"/>
                </a:ext>
              </a:extLst>
            </xdr:cNvPr>
            <xdr:cNvSpPr txBox="1"/>
          </xdr:nvSpPr>
          <xdr:spPr>
            <a:xfrm>
              <a:off x="1181100" y="9765030"/>
              <a:ext cx="34079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id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f</a:t>
              </a:r>
              <a:r>
                <a:rPr lang="en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(</a:t>
              </a:r>
              <a:r>
                <a:rPr lang="id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Z</a:t>
              </a:r>
              <a:r>
                <a:rPr lang="en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id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α )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1</xdr:col>
      <xdr:colOff>76200</xdr:colOff>
      <xdr:row>57</xdr:row>
      <xdr:rowOff>156210</xdr:rowOff>
    </xdr:from>
    <xdr:ext cx="399532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3" name="TextBox 22">
              <a:extLst>
                <a:ext uri="{FF2B5EF4-FFF2-40B4-BE49-F238E27FC236}">
                  <a16:creationId xmlns:a16="http://schemas.microsoft.com/office/drawing/2014/main" id="{12ABF87D-DCD9-A821-1A2B-AE014CD54FEA}"/>
                </a:ext>
              </a:extLst>
            </xdr:cNvPr>
            <xdr:cNvSpPr txBox="1"/>
          </xdr:nvSpPr>
          <xdr:spPr>
            <a:xfrm>
              <a:off x="1150620" y="9925050"/>
              <a:ext cx="39953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m:rPr>
                        <m:sty m:val="p"/>
                      </m:rPr>
                      <a:rPr lang="id-ID" sz="110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ψ</m:t>
                    </m:r>
                    <m:d>
                      <m:dPr>
                        <m:ctrlPr>
                          <a:rPr lang="en-ID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dPr>
                      <m:e>
                        <m:sSub>
                          <m:sSubPr>
                            <m:ctrlPr>
                              <a:rPr lang="en-ID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m:rPr>
                                <m:sty m:val="p"/>
                              </m:rPr>
                              <a:rPr lang="id-ID" sz="11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Z</m:t>
                            </m:r>
                          </m:e>
                          <m:sub>
                            <m:r>
                              <m:rPr>
                                <m:sty m:val="p"/>
                              </m:rPr>
                              <a:rPr lang="id-ID" sz="11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α</m:t>
                            </m:r>
                          </m:sub>
                        </m:sSub>
                      </m:e>
                    </m:d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23" name="TextBox 22">
              <a:extLst>
                <a:ext uri="{FF2B5EF4-FFF2-40B4-BE49-F238E27FC236}">
                  <a16:creationId xmlns:a16="http://schemas.microsoft.com/office/drawing/2014/main" id="{12ABF87D-DCD9-A821-1A2B-AE014CD54FEA}"/>
                </a:ext>
              </a:extLst>
            </xdr:cNvPr>
            <xdr:cNvSpPr txBox="1"/>
          </xdr:nvSpPr>
          <xdr:spPr>
            <a:xfrm>
              <a:off x="1150620" y="9925050"/>
              <a:ext cx="39953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id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ψ</a:t>
              </a:r>
              <a:r>
                <a:rPr lang="en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(</a:t>
              </a:r>
              <a:r>
                <a:rPr lang="id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Z</a:t>
              </a:r>
              <a:r>
                <a:rPr lang="en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id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α )</a:t>
              </a:r>
              <a:endParaRPr lang="en-ID" sz="1100"/>
            </a:p>
          </xdr:txBody>
        </xdr:sp>
      </mc:Fallback>
    </mc:AlternateContent>
    <xdr:clientData/>
  </xdr:oneCellAnchor>
  <xdr:twoCellAnchor>
    <xdr:from>
      <xdr:col>1</xdr:col>
      <xdr:colOff>0</xdr:colOff>
      <xdr:row>61</xdr:row>
      <xdr:rowOff>0</xdr:rowOff>
    </xdr:from>
    <xdr:to>
      <xdr:col>2</xdr:col>
      <xdr:colOff>487680</xdr:colOff>
      <xdr:row>61</xdr:row>
      <xdr:rowOff>152400</xdr:rowOff>
    </xdr:to>
    <xdr:pic>
      <xdr:nvPicPr>
        <xdr:cNvPr id="24" name="Picture 23">
          <a:extLst>
            <a:ext uri="{FF2B5EF4-FFF2-40B4-BE49-F238E27FC236}">
              <a16:creationId xmlns:a16="http://schemas.microsoft.com/office/drawing/2014/main" id="{E64F4B24-3936-EF0E-7AE6-5BDBE95488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4420" y="10439400"/>
          <a:ext cx="112776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62</xdr:row>
      <xdr:rowOff>0</xdr:rowOff>
    </xdr:from>
    <xdr:to>
      <xdr:col>3</xdr:col>
      <xdr:colOff>502920</xdr:colOff>
      <xdr:row>62</xdr:row>
      <xdr:rowOff>152400</xdr:rowOff>
    </xdr:to>
    <xdr:pic>
      <xdr:nvPicPr>
        <xdr:cNvPr id="25" name="Picture 24">
          <a:extLst>
            <a:ext uri="{FF2B5EF4-FFF2-40B4-BE49-F238E27FC236}">
              <a16:creationId xmlns:a16="http://schemas.microsoft.com/office/drawing/2014/main" id="{71E9B09B-AFD2-AFD9-26E8-5845D98072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4420" y="10622280"/>
          <a:ext cx="176022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67</xdr:row>
      <xdr:rowOff>0</xdr:rowOff>
    </xdr:from>
    <xdr:to>
      <xdr:col>3</xdr:col>
      <xdr:colOff>403860</xdr:colOff>
      <xdr:row>69</xdr:row>
      <xdr:rowOff>99060</xdr:rowOff>
    </xdr:to>
    <xdr:pic>
      <xdr:nvPicPr>
        <xdr:cNvPr id="26" name="Picture 25">
          <a:extLst>
            <a:ext uri="{FF2B5EF4-FFF2-40B4-BE49-F238E27FC236}">
              <a16:creationId xmlns:a16="http://schemas.microsoft.com/office/drawing/2014/main" id="{0A675FC1-9B4F-1114-5ED4-98CDCF5BC5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4420" y="11475720"/>
          <a:ext cx="1661160" cy="4495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70</xdr:row>
      <xdr:rowOff>0</xdr:rowOff>
    </xdr:from>
    <xdr:to>
      <xdr:col>3</xdr:col>
      <xdr:colOff>822960</xdr:colOff>
      <xdr:row>72</xdr:row>
      <xdr:rowOff>99060</xdr:rowOff>
    </xdr:to>
    <xdr:pic>
      <xdr:nvPicPr>
        <xdr:cNvPr id="27" name="Picture 26">
          <a:extLst>
            <a:ext uri="{FF2B5EF4-FFF2-40B4-BE49-F238E27FC236}">
              <a16:creationId xmlns:a16="http://schemas.microsoft.com/office/drawing/2014/main" id="{9EF4FB54-4811-F3F7-5A48-CB08574A09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4420" y="11993880"/>
          <a:ext cx="2080260" cy="4495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76</xdr:row>
      <xdr:rowOff>0</xdr:rowOff>
    </xdr:from>
    <xdr:to>
      <xdr:col>1</xdr:col>
      <xdr:colOff>251460</xdr:colOff>
      <xdr:row>77</xdr:row>
      <xdr:rowOff>129540</xdr:rowOff>
    </xdr:to>
    <xdr:pic>
      <xdr:nvPicPr>
        <xdr:cNvPr id="28" name="Picture 27">
          <a:extLst>
            <a:ext uri="{FF2B5EF4-FFF2-40B4-BE49-F238E27FC236}">
              <a16:creationId xmlns:a16="http://schemas.microsoft.com/office/drawing/2014/main" id="{2DA9473A-AF87-C4B6-484A-E74C6F05F2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4420" y="13014960"/>
          <a:ext cx="251460" cy="3124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78</xdr:row>
      <xdr:rowOff>0</xdr:rowOff>
    </xdr:from>
    <xdr:to>
      <xdr:col>2</xdr:col>
      <xdr:colOff>137160</xdr:colOff>
      <xdr:row>79</xdr:row>
      <xdr:rowOff>106680</xdr:rowOff>
    </xdr:to>
    <xdr:pic>
      <xdr:nvPicPr>
        <xdr:cNvPr id="29" name="Picture 28">
          <a:extLst>
            <a:ext uri="{FF2B5EF4-FFF2-40B4-BE49-F238E27FC236}">
              <a16:creationId xmlns:a16="http://schemas.microsoft.com/office/drawing/2014/main" id="{4582F4C2-4FAF-9D6C-5FE1-D33BE9A063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4420" y="13365480"/>
          <a:ext cx="777240" cy="2895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</xdr:col>
      <xdr:colOff>0</xdr:colOff>
      <xdr:row>85</xdr:row>
      <xdr:rowOff>0</xdr:rowOff>
    </xdr:from>
    <xdr:ext cx="738857" cy="19466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0" name="TextBox 29">
              <a:extLst>
                <a:ext uri="{FF2B5EF4-FFF2-40B4-BE49-F238E27FC236}">
                  <a16:creationId xmlns:a16="http://schemas.microsoft.com/office/drawing/2014/main" id="{529C994A-55B2-4F2B-B814-88EF2C854043}"/>
                </a:ext>
              </a:extLst>
            </xdr:cNvPr>
            <xdr:cNvSpPr txBox="1"/>
          </xdr:nvSpPr>
          <xdr:spPr>
            <a:xfrm>
              <a:off x="1074420" y="14554200"/>
              <a:ext cx="738857" cy="1946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m:rPr>
                        <m:sty m:val="p"/>
                      </m:rPr>
                      <a:rPr lang="id-ID" sz="110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DL</m:t>
                    </m:r>
                    <m:r>
                      <a:rPr lang="id-ID" sz="110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+</m:t>
                    </m:r>
                    <m:sSub>
                      <m:sSubPr>
                        <m:ctrlPr>
                          <a:rPr lang="en-ID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id-ID" sz="11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Z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id-ID" sz="11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α</m:t>
                        </m:r>
                      </m:sub>
                    </m:sSub>
                    <m:r>
                      <m:rPr>
                        <m:sty m:val="p"/>
                      </m:rPr>
                      <a:rPr lang="id-ID" sz="110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s</m:t>
                    </m:r>
                    <m:rad>
                      <m:radPr>
                        <m:degHide m:val="on"/>
                        <m:ctrlPr>
                          <a:rPr lang="en-ID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radPr>
                      <m:deg/>
                      <m:e>
                        <m:r>
                          <m:rPr>
                            <m:sty m:val="p"/>
                          </m:rPr>
                          <a:rPr lang="id-ID" sz="11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L</m:t>
                        </m:r>
                      </m:e>
                    </m:rad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30" name="TextBox 29">
              <a:extLst>
                <a:ext uri="{FF2B5EF4-FFF2-40B4-BE49-F238E27FC236}">
                  <a16:creationId xmlns:a16="http://schemas.microsoft.com/office/drawing/2014/main" id="{529C994A-55B2-4F2B-B814-88EF2C854043}"/>
                </a:ext>
              </a:extLst>
            </xdr:cNvPr>
            <xdr:cNvSpPr txBox="1"/>
          </xdr:nvSpPr>
          <xdr:spPr>
            <a:xfrm>
              <a:off x="1074420" y="14554200"/>
              <a:ext cx="738857" cy="1946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id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DL+Z</a:t>
              </a:r>
              <a:r>
                <a:rPr lang="en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id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α s</a:t>
              </a:r>
              <a:r>
                <a:rPr lang="en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√</a:t>
              </a:r>
              <a:r>
                <a:rPr lang="id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L</a:t>
              </a:r>
              <a:endParaRPr lang="en-ID" sz="1100"/>
            </a:p>
          </xdr:txBody>
        </xdr:sp>
      </mc:Fallback>
    </mc:AlternateContent>
    <xdr:clientData/>
  </xdr:oneCellAnchor>
  <xdr:twoCellAnchor>
    <xdr:from>
      <xdr:col>1</xdr:col>
      <xdr:colOff>0</xdr:colOff>
      <xdr:row>86</xdr:row>
      <xdr:rowOff>0</xdr:rowOff>
    </xdr:from>
    <xdr:to>
      <xdr:col>3</xdr:col>
      <xdr:colOff>777240</xdr:colOff>
      <xdr:row>87</xdr:row>
      <xdr:rowOff>0</xdr:rowOff>
    </xdr:to>
    <xdr:pic>
      <xdr:nvPicPr>
        <xdr:cNvPr id="31" name="Picture 30">
          <a:extLst>
            <a:ext uri="{FF2B5EF4-FFF2-40B4-BE49-F238E27FC236}">
              <a16:creationId xmlns:a16="http://schemas.microsoft.com/office/drawing/2014/main" id="{17FCD4DF-665E-B795-B64A-C07C133B7E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4420" y="14721840"/>
          <a:ext cx="203454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91</xdr:row>
      <xdr:rowOff>0</xdr:rowOff>
    </xdr:from>
    <xdr:to>
      <xdr:col>1</xdr:col>
      <xdr:colOff>312420</xdr:colOff>
      <xdr:row>91</xdr:row>
      <xdr:rowOff>167640</xdr:rowOff>
    </xdr:to>
    <xdr:pic>
      <xdr:nvPicPr>
        <xdr:cNvPr id="32" name="Picture 31">
          <a:extLst>
            <a:ext uri="{FF2B5EF4-FFF2-40B4-BE49-F238E27FC236}">
              <a16:creationId xmlns:a16="http://schemas.microsoft.com/office/drawing/2014/main" id="{A0DD8062-A3AE-DEA6-14C1-7F56F48158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4420" y="15575280"/>
          <a:ext cx="31242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92</xdr:row>
      <xdr:rowOff>0</xdr:rowOff>
    </xdr:from>
    <xdr:to>
      <xdr:col>2</xdr:col>
      <xdr:colOff>419100</xdr:colOff>
      <xdr:row>93</xdr:row>
      <xdr:rowOff>0</xdr:rowOff>
    </xdr:to>
    <xdr:pic>
      <xdr:nvPicPr>
        <xdr:cNvPr id="33" name="Picture 32">
          <a:extLst>
            <a:ext uri="{FF2B5EF4-FFF2-40B4-BE49-F238E27FC236}">
              <a16:creationId xmlns:a16="http://schemas.microsoft.com/office/drawing/2014/main" id="{D46DFDF5-D625-CC68-DC75-B956044776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4420" y="15758160"/>
          <a:ext cx="10591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101</xdr:row>
      <xdr:rowOff>0</xdr:rowOff>
    </xdr:from>
    <xdr:to>
      <xdr:col>1</xdr:col>
      <xdr:colOff>160020</xdr:colOff>
      <xdr:row>102</xdr:row>
      <xdr:rowOff>129540</xdr:rowOff>
    </xdr:to>
    <xdr:pic>
      <xdr:nvPicPr>
        <xdr:cNvPr id="34" name="Picture 33">
          <a:extLst>
            <a:ext uri="{FF2B5EF4-FFF2-40B4-BE49-F238E27FC236}">
              <a16:creationId xmlns:a16="http://schemas.microsoft.com/office/drawing/2014/main" id="{5CE1342F-C480-FBB1-A81C-DC6464F2C3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4420" y="17282160"/>
          <a:ext cx="160020" cy="3124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103</xdr:row>
      <xdr:rowOff>0</xdr:rowOff>
    </xdr:from>
    <xdr:to>
      <xdr:col>2</xdr:col>
      <xdr:colOff>45720</xdr:colOff>
      <xdr:row>104</xdr:row>
      <xdr:rowOff>106680</xdr:rowOff>
    </xdr:to>
    <xdr:pic>
      <xdr:nvPicPr>
        <xdr:cNvPr id="35" name="Picture 34">
          <a:extLst>
            <a:ext uri="{FF2B5EF4-FFF2-40B4-BE49-F238E27FC236}">
              <a16:creationId xmlns:a16="http://schemas.microsoft.com/office/drawing/2014/main" id="{D6036E5D-BCED-ADA7-8E41-221F708C86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4420" y="17632680"/>
          <a:ext cx="1036320" cy="2895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108</xdr:row>
      <xdr:rowOff>0</xdr:rowOff>
    </xdr:from>
    <xdr:to>
      <xdr:col>1</xdr:col>
      <xdr:colOff>952500</xdr:colOff>
      <xdr:row>109</xdr:row>
      <xdr:rowOff>60960</xdr:rowOff>
    </xdr:to>
    <xdr:pic>
      <xdr:nvPicPr>
        <xdr:cNvPr id="36" name="Picture 35">
          <a:extLst>
            <a:ext uri="{FF2B5EF4-FFF2-40B4-BE49-F238E27FC236}">
              <a16:creationId xmlns:a16="http://schemas.microsoft.com/office/drawing/2014/main" id="{626E3A75-3343-9CF3-F0A3-1A76A45A52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4420" y="18486120"/>
          <a:ext cx="9525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110</xdr:row>
      <xdr:rowOff>0</xdr:rowOff>
    </xdr:from>
    <xdr:to>
      <xdr:col>3</xdr:col>
      <xdr:colOff>472440</xdr:colOff>
      <xdr:row>111</xdr:row>
      <xdr:rowOff>106680</xdr:rowOff>
    </xdr:to>
    <xdr:pic>
      <xdr:nvPicPr>
        <xdr:cNvPr id="38" name="Picture 37">
          <a:extLst>
            <a:ext uri="{FF2B5EF4-FFF2-40B4-BE49-F238E27FC236}">
              <a16:creationId xmlns:a16="http://schemas.microsoft.com/office/drawing/2014/main" id="{AB27562A-0459-7546-35BC-4C0E1B93AD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4420" y="18821400"/>
          <a:ext cx="2179320" cy="2895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115</xdr:row>
      <xdr:rowOff>0</xdr:rowOff>
    </xdr:from>
    <xdr:to>
      <xdr:col>2</xdr:col>
      <xdr:colOff>38100</xdr:colOff>
      <xdr:row>116</xdr:row>
      <xdr:rowOff>144780</xdr:rowOff>
    </xdr:to>
    <xdr:pic>
      <xdr:nvPicPr>
        <xdr:cNvPr id="39" name="Picture 38">
          <a:extLst>
            <a:ext uri="{FF2B5EF4-FFF2-40B4-BE49-F238E27FC236}">
              <a16:creationId xmlns:a16="http://schemas.microsoft.com/office/drawing/2014/main" id="{B3F29CAF-A5B7-0376-185A-4C015FC078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4420" y="19674840"/>
          <a:ext cx="1127760" cy="3276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1074419</xdr:colOff>
      <xdr:row>117</xdr:row>
      <xdr:rowOff>0</xdr:rowOff>
    </xdr:from>
    <xdr:to>
      <xdr:col>2</xdr:col>
      <xdr:colOff>115388</xdr:colOff>
      <xdr:row>118</xdr:row>
      <xdr:rowOff>106680</xdr:rowOff>
    </xdr:to>
    <xdr:pic>
      <xdr:nvPicPr>
        <xdr:cNvPr id="42" name="Picture 41">
          <a:extLst>
            <a:ext uri="{FF2B5EF4-FFF2-40B4-BE49-F238E27FC236}">
              <a16:creationId xmlns:a16="http://schemas.microsoft.com/office/drawing/2014/main" id="{E27B9FCC-6695-7CA0-81A0-7F68FC91DF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4419" y="20025360"/>
          <a:ext cx="1205049" cy="2743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1089660</xdr:colOff>
      <xdr:row>2</xdr:row>
      <xdr:rowOff>19050</xdr:rowOff>
    </xdr:from>
    <xdr:ext cx="762000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65C0299B-872F-498F-B485-4D428C4F3068}"/>
                </a:ext>
              </a:extLst>
            </xdr:cNvPr>
            <xdr:cNvSpPr txBox="1"/>
          </xdr:nvSpPr>
          <xdr:spPr>
            <a:xfrm>
              <a:off x="2164080" y="354330"/>
              <a:ext cx="762000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d>
                      <m:dPr>
                        <m:ctrlPr>
                          <a:rPr lang="en-ID" sz="110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𝑥</m:t>
                        </m:r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−</m:t>
                        </m:r>
                        <m:acc>
                          <m:accPr>
                            <m:chr m:val="̅"/>
                            <m:ctrlPr>
                              <a:rPr lang="en-ID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id-ID" sz="1100" b="0" i="1">
                                <a:latin typeface="Cambria Math" panose="02040503050406030204" pitchFamily="18" charset="0"/>
                              </a:rPr>
                              <m:t>𝑥</m:t>
                            </m:r>
                          </m:e>
                        </m:acc>
                      </m:e>
                    </m:d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65C0299B-872F-498F-B485-4D428C4F3068}"/>
                </a:ext>
              </a:extLst>
            </xdr:cNvPr>
            <xdr:cNvSpPr txBox="1"/>
          </xdr:nvSpPr>
          <xdr:spPr>
            <a:xfrm>
              <a:off x="2164080" y="354330"/>
              <a:ext cx="762000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ID" sz="1100" i="0">
                  <a:latin typeface="Cambria Math" panose="02040503050406030204" pitchFamily="18" charset="0"/>
                </a:rPr>
                <a:t>(</a:t>
              </a:r>
              <a:r>
                <a:rPr lang="id-ID" sz="1100" b="0" i="0">
                  <a:latin typeface="Cambria Math" panose="02040503050406030204" pitchFamily="18" charset="0"/>
                </a:rPr>
                <a:t>𝑥−𝑥</a:t>
              </a:r>
              <a:r>
                <a:rPr lang="en-ID" sz="1100" b="0" i="0">
                  <a:latin typeface="Cambria Math" panose="02040503050406030204" pitchFamily="18" charset="0"/>
                </a:rPr>
                <a:t> ̅ )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3</xdr:col>
      <xdr:colOff>175260</xdr:colOff>
      <xdr:row>2</xdr:row>
      <xdr:rowOff>3810</xdr:rowOff>
    </xdr:from>
    <xdr:ext cx="573106" cy="17536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F1C07CB1-E853-4F37-8418-360FEE2A58B2}"/>
                </a:ext>
              </a:extLst>
            </xdr:cNvPr>
            <xdr:cNvSpPr txBox="1"/>
          </xdr:nvSpPr>
          <xdr:spPr>
            <a:xfrm>
              <a:off x="3025140" y="339090"/>
              <a:ext cx="573106" cy="1753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n-ID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d>
                          <m:dPr>
                            <m:ctrlPr>
                              <a:rPr lang="en-ID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r>
                              <a:rPr lang="id-ID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𝑥</m:t>
                            </m:r>
                            <m:r>
                              <a:rPr lang="id-ID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−</m:t>
                            </m:r>
                            <m:acc>
                              <m:accPr>
                                <m:chr m:val="̅"/>
                                <m:ctrlPr>
                                  <a:rPr lang="en-ID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accPr>
                              <m:e>
                                <m:r>
                                  <a:rPr lang="id-ID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𝑥</m:t>
                                </m:r>
                              </m:e>
                            </m:acc>
                          </m:e>
                        </m:d>
                        <m:r>
                          <m:rPr>
                            <m:nor/>
                          </m:rPr>
                          <a:rPr lang="en-ID">
                            <a:effectLst/>
                          </a:rPr>
                          <m:t> </m:t>
                        </m:r>
                      </m:e>
                      <m:sup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F1C07CB1-E853-4F37-8418-360FEE2A58B2}"/>
                </a:ext>
              </a:extLst>
            </xdr:cNvPr>
            <xdr:cNvSpPr txBox="1"/>
          </xdr:nvSpPr>
          <xdr:spPr>
            <a:xfrm>
              <a:off x="3025140" y="339090"/>
              <a:ext cx="573106" cy="1753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(</a:t>
              </a:r>
              <a:r>
                <a:rPr lang="id-ID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𝑥−𝑥</a:t>
              </a:r>
              <a:r>
                <a:rPr lang="en-ID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 ̅</a:t>
              </a:r>
              <a:r>
                <a:rPr lang="id-ID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)</a:t>
              </a:r>
              <a:r>
                <a:rPr lang="en-ID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"</a:t>
              </a:r>
              <a:r>
                <a:rPr lang="en-ID" i="0">
                  <a:effectLst/>
                </a:rPr>
                <a:t> </a:t>
              </a:r>
              <a:r>
                <a:rPr lang="en-ID" sz="1100" i="0">
                  <a:effectLst/>
                  <a:latin typeface="Cambria Math" panose="02040503050406030204" pitchFamily="18" charset="0"/>
                </a:rPr>
                <a:t>" ^</a:t>
              </a:r>
              <a:r>
                <a:rPr lang="id-ID" sz="1100" b="0" i="0">
                  <a:latin typeface="Cambria Math" panose="02040503050406030204" pitchFamily="18" charset="0"/>
                </a:rPr>
                <a:t>2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1</xdr:col>
      <xdr:colOff>0</xdr:colOff>
      <xdr:row>19</xdr:row>
      <xdr:rowOff>0</xdr:rowOff>
    </xdr:from>
    <xdr:ext cx="812787" cy="50013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B1E46443-BD83-4516-9EE0-52583EB16926}"/>
                </a:ext>
              </a:extLst>
            </xdr:cNvPr>
            <xdr:cNvSpPr txBox="1"/>
          </xdr:nvSpPr>
          <xdr:spPr>
            <a:xfrm>
              <a:off x="1074420" y="3368040"/>
              <a:ext cx="812787" cy="5001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ad>
                      <m:radPr>
                        <m:degHide m:val="on"/>
                        <m:ctrlPr>
                          <a:rPr lang="en-ID" sz="1100" i="1">
                            <a:latin typeface="Cambria Math" panose="02040503050406030204" pitchFamily="18" charset="0"/>
                          </a:rPr>
                        </m:ctrlPr>
                      </m:radPr>
                      <m:deg/>
                      <m:e>
                        <m:f>
                          <m:fPr>
                            <m:ctrlPr>
                              <a:rPr lang="en-ID" sz="110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nary>
                              <m:naryPr>
                                <m:chr m:val="∑"/>
                                <m:subHide m:val="on"/>
                                <m:supHide m:val="on"/>
                                <m:ctrlPr>
                                  <a:rPr lang="en-ID" sz="1100" i="1">
                                    <a:latin typeface="Cambria Math" panose="02040503050406030204" pitchFamily="18" charset="0"/>
                                  </a:rPr>
                                </m:ctrlPr>
                              </m:naryPr>
                              <m:sub/>
                              <m:sup/>
                              <m:e>
                                <m:sSup>
                                  <m:sSupPr>
                                    <m:ctrlPr>
                                      <a:rPr lang="en-ID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pPr>
                                  <m:e>
                                    <m:d>
                                      <m:dPr>
                                        <m:ctrlPr>
                                          <a:rPr lang="en-ID" sz="110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</m:ctrlPr>
                                      </m:dPr>
                                      <m:e>
                                        <m:r>
                                          <a:rPr lang="id-ID" sz="1100" b="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𝑥</m:t>
                                        </m:r>
                                        <m:r>
                                          <a:rPr lang="id-ID" sz="1100" b="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−</m:t>
                                        </m:r>
                                        <m:acc>
                                          <m:accPr>
                                            <m:chr m:val="̅"/>
                                            <m:ctrlPr>
                                              <a:rPr lang="en-ID" sz="110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</m:ctrlPr>
                                          </m:accPr>
                                          <m:e>
                                            <m:r>
                                              <a:rPr lang="id-ID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  <m:t>𝑥</m:t>
                                            </m:r>
                                          </m:e>
                                        </m:acc>
                                      </m:e>
                                    </m:d>
                                    <m:r>
                                      <m:rPr>
                                        <m:nor/>
                                      </m:rPr>
                                      <a:rPr lang="en-ID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+mn-lt"/>
                                        <a:ea typeface="+mn-ea"/>
                                        <a:cs typeface="+mn-cs"/>
                                      </a:rPr>
                                      <m:t> </m:t>
                                    </m:r>
                                  </m:e>
                                  <m:sup>
                                    <m:r>
                                      <a:rPr lang="id-ID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2</m:t>
                                    </m:r>
                                  </m:sup>
                                </m:sSup>
                                <m:r>
                                  <m:rPr>
                                    <m:nor/>
                                  </m:rPr>
                                  <a:rPr lang="en-ID">
                                    <a:effectLst/>
                                  </a:rPr>
                                  <m:t> </m:t>
                                </m:r>
                              </m:e>
                            </m:nary>
                          </m:num>
                          <m:den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𝑛</m:t>
                            </m:r>
                            <m:r>
                              <a:rPr lang="id-ID" sz="1100" b="0" i="1">
                                <a:latin typeface="Cambria Math" panose="02040503050406030204" pitchFamily="18" charset="0"/>
                              </a:rPr>
                              <m:t>−1</m:t>
                            </m:r>
                          </m:den>
                        </m:f>
                      </m:e>
                    </m:rad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B1E46443-BD83-4516-9EE0-52583EB16926}"/>
                </a:ext>
              </a:extLst>
            </xdr:cNvPr>
            <xdr:cNvSpPr txBox="1"/>
          </xdr:nvSpPr>
          <xdr:spPr>
            <a:xfrm>
              <a:off x="1074420" y="3368040"/>
              <a:ext cx="812787" cy="5001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ID" sz="1100" i="0">
                  <a:latin typeface="Cambria Math" panose="02040503050406030204" pitchFamily="18" charset="0"/>
                </a:rPr>
                <a:t>√((∑</a:t>
              </a:r>
              <a:r>
                <a:rPr lang="en-US" sz="1100" b="0" i="0">
                  <a:latin typeface="Cambria Math" panose="02040503050406030204" pitchFamily="18" charset="0"/>
                </a:rPr>
                <a:t>▒</a:t>
              </a:r>
              <a:r>
                <a:rPr lang="en-ID" sz="1100" b="0" i="0">
                  <a:latin typeface="Cambria Math" panose="02040503050406030204" pitchFamily="18" charset="0"/>
                </a:rPr>
                <a:t>〖</a:t>
              </a:r>
              <a:r>
                <a:rPr lang="en-ID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(</a:t>
              </a:r>
              <a:r>
                <a:rPr lang="id-ID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𝑥−𝑥</a:t>
              </a:r>
              <a:r>
                <a:rPr lang="en-ID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 ̅</a:t>
              </a:r>
              <a:r>
                <a:rPr lang="id-ID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)</a:t>
              </a:r>
              <a:r>
                <a:rPr lang="en-ID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"</a:t>
              </a:r>
              <a:r>
                <a:rPr lang="en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" ^</a:t>
              </a:r>
              <a:r>
                <a:rPr lang="id-ID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2</a:t>
              </a:r>
              <a:r>
                <a:rPr lang="en-ID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"</a:t>
              </a:r>
              <a:r>
                <a:rPr lang="en-ID" i="0">
                  <a:effectLst/>
                </a:rPr>
                <a:t> </a:t>
              </a:r>
              <a:r>
                <a:rPr lang="en-US" sz="1100" b="0" i="0">
                  <a:effectLst/>
                  <a:latin typeface="Cambria Math" panose="02040503050406030204" pitchFamily="18" charset="0"/>
                </a:rPr>
                <a:t>" </a:t>
              </a:r>
              <a:r>
                <a:rPr lang="en-ID" sz="1100" b="0" i="0">
                  <a:effectLst/>
                  <a:latin typeface="Cambria Math" panose="02040503050406030204" pitchFamily="18" charset="0"/>
                </a:rPr>
                <a:t>〗)/(</a:t>
              </a:r>
              <a:r>
                <a:rPr lang="en-US" sz="1100" b="0" i="0">
                  <a:latin typeface="Cambria Math" panose="02040503050406030204" pitchFamily="18" charset="0"/>
                </a:rPr>
                <a:t>𝑛</a:t>
              </a:r>
              <a:r>
                <a:rPr lang="id-ID" sz="1100" b="0" i="0">
                  <a:latin typeface="Cambria Math" panose="02040503050406030204" pitchFamily="18" charset="0"/>
                </a:rPr>
                <a:t>−1</a:t>
              </a:r>
              <a:r>
                <a:rPr lang="en-ID" sz="1100" b="0" i="0">
                  <a:latin typeface="Cambria Math" panose="02040503050406030204" pitchFamily="18" charset="0"/>
                </a:rPr>
                <a:t>))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1</xdr:col>
      <xdr:colOff>0</xdr:colOff>
      <xdr:row>22</xdr:row>
      <xdr:rowOff>0</xdr:rowOff>
    </xdr:from>
    <xdr:ext cx="559127" cy="50013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4BBF0256-CEEB-4F8F-9B50-DD61B0473F28}"/>
                </a:ext>
              </a:extLst>
            </xdr:cNvPr>
            <xdr:cNvSpPr txBox="1"/>
          </xdr:nvSpPr>
          <xdr:spPr>
            <a:xfrm>
              <a:off x="1074420" y="3870960"/>
              <a:ext cx="559127" cy="5001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ad>
                      <m:radPr>
                        <m:degHide m:val="on"/>
                        <m:ctrlPr>
                          <a:rPr lang="en-ID" sz="1100" i="1">
                            <a:latin typeface="Cambria Math" panose="02040503050406030204" pitchFamily="18" charset="0"/>
                          </a:rPr>
                        </m:ctrlPr>
                      </m:radPr>
                      <m:deg/>
                      <m:e>
                        <m:f>
                          <m:fPr>
                            <m:ctrlPr>
                              <a:rPr lang="en-ID" sz="110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id-ID" sz="1100" i="1">
                                <a:latin typeface="Cambria Math" panose="02040503050406030204" pitchFamily="18" charset="0"/>
                              </a:rPr>
                              <m:t>2</m:t>
                            </m:r>
                            <m:r>
                              <a:rPr lang="id-ID" sz="1100" b="0" i="1">
                                <a:latin typeface="Cambria Math" panose="02040503050406030204" pitchFamily="18" charset="0"/>
                              </a:rPr>
                              <m:t>30,25</m:t>
                            </m:r>
                          </m:num>
                          <m:den>
                            <m:r>
                              <a:rPr lang="id-ID" sz="1100" b="0" i="1">
                                <a:latin typeface="Cambria Math" panose="02040503050406030204" pitchFamily="18" charset="0"/>
                              </a:rPr>
                              <m:t>12−1</m:t>
                            </m:r>
                          </m:den>
                        </m:f>
                      </m:e>
                    </m:rad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4BBF0256-CEEB-4F8F-9B50-DD61B0473F28}"/>
                </a:ext>
              </a:extLst>
            </xdr:cNvPr>
            <xdr:cNvSpPr txBox="1"/>
          </xdr:nvSpPr>
          <xdr:spPr>
            <a:xfrm>
              <a:off x="1074420" y="3870960"/>
              <a:ext cx="559127" cy="5001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ID" sz="1100" i="0">
                  <a:latin typeface="Cambria Math" panose="02040503050406030204" pitchFamily="18" charset="0"/>
                </a:rPr>
                <a:t>√(</a:t>
              </a:r>
              <a:r>
                <a:rPr lang="id-ID" sz="1100" i="0">
                  <a:latin typeface="Cambria Math" panose="02040503050406030204" pitchFamily="18" charset="0"/>
                </a:rPr>
                <a:t>2</a:t>
              </a:r>
              <a:r>
                <a:rPr lang="id-ID" sz="1100" b="0" i="0">
                  <a:latin typeface="Cambria Math" panose="02040503050406030204" pitchFamily="18" charset="0"/>
                </a:rPr>
                <a:t>30,25</a:t>
              </a:r>
              <a:r>
                <a:rPr lang="en-ID" sz="1100" b="0" i="0">
                  <a:latin typeface="Cambria Math" panose="02040503050406030204" pitchFamily="18" charset="0"/>
                </a:rPr>
                <a:t>/(</a:t>
              </a:r>
              <a:r>
                <a:rPr lang="id-ID" sz="1100" b="0" i="0">
                  <a:latin typeface="Cambria Math" panose="02040503050406030204" pitchFamily="18" charset="0"/>
                </a:rPr>
                <a:t>12−1</a:t>
              </a:r>
              <a:r>
                <a:rPr lang="en-ID" sz="1100" b="0" i="0">
                  <a:latin typeface="Cambria Math" panose="02040503050406030204" pitchFamily="18" charset="0"/>
                </a:rPr>
                <a:t>))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0</xdr:col>
      <xdr:colOff>1059180</xdr:colOff>
      <xdr:row>35</xdr:row>
      <xdr:rowOff>156210</xdr:rowOff>
    </xdr:from>
    <xdr:ext cx="322716" cy="34990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TextBox 8">
              <a:extLst>
                <a:ext uri="{FF2B5EF4-FFF2-40B4-BE49-F238E27FC236}">
                  <a16:creationId xmlns:a16="http://schemas.microsoft.com/office/drawing/2014/main" id="{123FE65C-31D6-4BAB-9F0E-F99E7883D626}"/>
                </a:ext>
              </a:extLst>
            </xdr:cNvPr>
            <xdr:cNvSpPr txBox="1"/>
          </xdr:nvSpPr>
          <xdr:spPr>
            <a:xfrm>
              <a:off x="1059180" y="7059930"/>
              <a:ext cx="322716" cy="34990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ID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m:rPr>
                            <m:sty m:val="p"/>
                          </m:rPr>
                          <a:rPr lang="id-ID" sz="11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h</m:t>
                        </m:r>
                        <m:sSub>
                          <m:sSubPr>
                            <m:ctrlPr>
                              <a:rPr lang="en-ID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m:rPr>
                                <m:sty m:val="p"/>
                              </m:rPr>
                              <a:rPr lang="id-ID" sz="11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q</m:t>
                            </m:r>
                          </m:e>
                          <m:sub>
                            <m:r>
                              <a:rPr lang="id-ID" sz="11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0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lang="en-ID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m:rPr>
                                <m:sty m:val="p"/>
                              </m:rPr>
                              <a:rPr lang="id-ID" sz="11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C</m:t>
                            </m:r>
                          </m:e>
                          <m:sub>
                            <m:r>
                              <m:rPr>
                                <m:sty m:val="p"/>
                              </m:rPr>
                              <a:rPr lang="id-ID" sz="11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u</m:t>
                            </m:r>
                          </m:sub>
                        </m:sSub>
                        <m:r>
                          <m:rPr>
                            <m:sty m:val="p"/>
                          </m:rPr>
                          <a:rPr lang="id-ID" sz="11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D</m:t>
                        </m:r>
                      </m:den>
                    </m:f>
                    <m:r>
                      <m:rPr>
                        <m:nor/>
                      </m:rPr>
                      <a:rPr lang="id-ID" sz="1100">
                        <a:solidFill>
                          <a:schemeClr val="tx1"/>
                        </a:solidFill>
                        <a:effectLst/>
                        <a:latin typeface="+mn-lt"/>
                        <a:ea typeface="+mn-ea"/>
                        <a:cs typeface="+mn-cs"/>
                      </a:rPr>
                      <m:t> </m:t>
                    </m:r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9" name="TextBox 8">
              <a:extLst>
                <a:ext uri="{FF2B5EF4-FFF2-40B4-BE49-F238E27FC236}">
                  <a16:creationId xmlns:a16="http://schemas.microsoft.com/office/drawing/2014/main" id="{123FE65C-31D6-4BAB-9F0E-F99E7883D626}"/>
                </a:ext>
              </a:extLst>
            </xdr:cNvPr>
            <xdr:cNvSpPr txBox="1"/>
          </xdr:nvSpPr>
          <xdr:spPr>
            <a:xfrm>
              <a:off x="1059180" y="7059930"/>
              <a:ext cx="322716" cy="34990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(</a:t>
              </a:r>
              <a:r>
                <a:rPr lang="id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hq</a:t>
              </a:r>
              <a:r>
                <a:rPr lang="en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id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0</a:t>
              </a:r>
              <a:r>
                <a:rPr lang="en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)/(</a:t>
              </a:r>
              <a:r>
                <a:rPr lang="id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C</a:t>
              </a:r>
              <a:r>
                <a:rPr lang="en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id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u D</a:t>
              </a:r>
              <a:r>
                <a:rPr lang="en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</a:t>
              </a:r>
              <a:r>
                <a:rPr lang="id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</a:t>
              </a:r>
              <a:r>
                <a:rPr lang="id-ID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" </a:t>
              </a:r>
              <a:r>
                <a:rPr lang="en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"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1</xdr:col>
      <xdr:colOff>0</xdr:colOff>
      <xdr:row>43</xdr:row>
      <xdr:rowOff>133350</xdr:rowOff>
    </xdr:from>
    <xdr:ext cx="738857" cy="19466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" name="TextBox 10">
              <a:extLst>
                <a:ext uri="{FF2B5EF4-FFF2-40B4-BE49-F238E27FC236}">
                  <a16:creationId xmlns:a16="http://schemas.microsoft.com/office/drawing/2014/main" id="{ED5D1F2A-F147-4082-B92F-8EB77DD8AE31}"/>
                </a:ext>
              </a:extLst>
            </xdr:cNvPr>
            <xdr:cNvSpPr txBox="1"/>
          </xdr:nvSpPr>
          <xdr:spPr>
            <a:xfrm>
              <a:off x="1074420" y="8713470"/>
              <a:ext cx="738857" cy="1946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m:rPr>
                        <m:sty m:val="p"/>
                      </m:rPr>
                      <a:rPr lang="id-ID" sz="110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DL</m:t>
                    </m:r>
                    <m:r>
                      <a:rPr lang="id-ID" sz="110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+</m:t>
                    </m:r>
                    <m:sSub>
                      <m:sSubPr>
                        <m:ctrlPr>
                          <a:rPr lang="en-ID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id-ID" sz="11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Z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id-ID" sz="11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α</m:t>
                        </m:r>
                      </m:sub>
                    </m:sSub>
                    <m:r>
                      <m:rPr>
                        <m:sty m:val="p"/>
                      </m:rPr>
                      <a:rPr lang="id-ID" sz="110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s</m:t>
                    </m:r>
                    <m:rad>
                      <m:radPr>
                        <m:degHide m:val="on"/>
                        <m:ctrlPr>
                          <a:rPr lang="en-ID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radPr>
                      <m:deg/>
                      <m:e>
                        <m:r>
                          <m:rPr>
                            <m:sty m:val="p"/>
                          </m:rPr>
                          <a:rPr lang="id-ID" sz="11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L</m:t>
                        </m:r>
                      </m:e>
                    </m:rad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11" name="TextBox 10">
              <a:extLst>
                <a:ext uri="{FF2B5EF4-FFF2-40B4-BE49-F238E27FC236}">
                  <a16:creationId xmlns:a16="http://schemas.microsoft.com/office/drawing/2014/main" id="{ED5D1F2A-F147-4082-B92F-8EB77DD8AE31}"/>
                </a:ext>
              </a:extLst>
            </xdr:cNvPr>
            <xdr:cNvSpPr txBox="1"/>
          </xdr:nvSpPr>
          <xdr:spPr>
            <a:xfrm>
              <a:off x="1074420" y="8713470"/>
              <a:ext cx="738857" cy="1946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id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DL+Z</a:t>
              </a:r>
              <a:r>
                <a:rPr lang="en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id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α s</a:t>
              </a:r>
              <a:r>
                <a:rPr lang="en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√</a:t>
              </a:r>
              <a:r>
                <a:rPr lang="id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L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1</xdr:col>
      <xdr:colOff>388620</xdr:colOff>
      <xdr:row>47</xdr:row>
      <xdr:rowOff>11430</xdr:rowOff>
    </xdr:from>
    <xdr:ext cx="93948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" name="TextBox 12">
              <a:extLst>
                <a:ext uri="{FF2B5EF4-FFF2-40B4-BE49-F238E27FC236}">
                  <a16:creationId xmlns:a16="http://schemas.microsoft.com/office/drawing/2014/main" id="{4C56AA34-D3A4-4CFF-8BC7-4C8D1956A990}"/>
                </a:ext>
              </a:extLst>
            </xdr:cNvPr>
            <xdr:cNvSpPr txBox="1"/>
          </xdr:nvSpPr>
          <xdr:spPr>
            <a:xfrm>
              <a:off x="1463040" y="9612630"/>
              <a:ext cx="93948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r>
                    <m:rPr>
                      <m:sty m:val="p"/>
                    </m:rPr>
                    <a:rPr lang="id-ID" sz="1100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f</m:t>
                  </m:r>
                  <m:d>
                    <m:dPr>
                      <m:ctrlPr>
                        <a:rPr lang="en-ID" sz="110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dPr>
                    <m:e>
                      <m:sSub>
                        <m:sSubPr>
                          <m:ctrlPr>
                            <a:rPr lang="en-ID" sz="110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</m:ctrlPr>
                        </m:sSubPr>
                        <m:e>
                          <m:r>
                            <m:rPr>
                              <m:sty m:val="p"/>
                            </m:rPr>
                            <a:rPr lang="id-ID" sz="1100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Z</m:t>
                          </m:r>
                        </m:e>
                        <m:sub>
                          <m:r>
                            <m:rPr>
                              <m:sty m:val="p"/>
                            </m:rPr>
                            <a:rPr lang="id-ID" sz="1100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α</m:t>
                          </m:r>
                        </m:sub>
                      </m:sSub>
                    </m:e>
                  </m:d>
                </m:oMath>
              </a14:m>
              <a:r>
                <a:rPr lang="id-ID" sz="1100"/>
                <a:t> dan </a:t>
              </a:r>
              <a14:m>
                <m:oMath xmlns:m="http://schemas.openxmlformats.org/officeDocument/2006/math">
                  <m:r>
                    <m:rPr>
                      <m:sty m:val="p"/>
                    </m:rPr>
                    <a:rPr lang="id-ID" sz="1100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ψ</m:t>
                  </m:r>
                  <m:d>
                    <m:dPr>
                      <m:ctrlPr>
                        <a:rPr lang="en-ID" sz="110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dPr>
                    <m:e>
                      <m:sSub>
                        <m:sSubPr>
                          <m:ctrlPr>
                            <a:rPr lang="en-ID" sz="110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</m:ctrlPr>
                        </m:sSubPr>
                        <m:e>
                          <m:r>
                            <m:rPr>
                              <m:sty m:val="p"/>
                            </m:rPr>
                            <a:rPr lang="id-ID" sz="1100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Z</m:t>
                          </m:r>
                        </m:e>
                        <m:sub>
                          <m:r>
                            <m:rPr>
                              <m:sty m:val="p"/>
                            </m:rPr>
                            <a:rPr lang="id-ID" sz="1100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α</m:t>
                          </m:r>
                        </m:sub>
                      </m:sSub>
                    </m:e>
                  </m:d>
                </m:oMath>
              </a14:m>
              <a:endParaRPr lang="en-ID" sz="1100"/>
            </a:p>
          </xdr:txBody>
        </xdr:sp>
      </mc:Choice>
      <mc:Fallback xmlns="">
        <xdr:sp macro="" textlink="">
          <xdr:nvSpPr>
            <xdr:cNvPr id="13" name="TextBox 12">
              <a:extLst>
                <a:ext uri="{FF2B5EF4-FFF2-40B4-BE49-F238E27FC236}">
                  <a16:creationId xmlns:a16="http://schemas.microsoft.com/office/drawing/2014/main" id="{4C56AA34-D3A4-4CFF-8BC7-4C8D1956A990}"/>
                </a:ext>
              </a:extLst>
            </xdr:cNvPr>
            <xdr:cNvSpPr txBox="1"/>
          </xdr:nvSpPr>
          <xdr:spPr>
            <a:xfrm>
              <a:off x="1463040" y="9612630"/>
              <a:ext cx="93948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id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f</a:t>
              </a:r>
              <a:r>
                <a:rPr lang="en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(</a:t>
              </a:r>
              <a:r>
                <a:rPr lang="id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Z</a:t>
              </a:r>
              <a:r>
                <a:rPr lang="en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id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α )</a:t>
              </a:r>
              <a:r>
                <a:rPr lang="id-ID" sz="1100"/>
                <a:t> dan </a:t>
              </a:r>
              <a:r>
                <a:rPr lang="id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ψ</a:t>
              </a:r>
              <a:r>
                <a:rPr lang="en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(</a:t>
              </a:r>
              <a:r>
                <a:rPr lang="id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Z</a:t>
              </a:r>
              <a:r>
                <a:rPr lang="en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id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α )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1</xdr:col>
      <xdr:colOff>106680</xdr:colOff>
      <xdr:row>47</xdr:row>
      <xdr:rowOff>163830</xdr:rowOff>
    </xdr:from>
    <xdr:ext cx="34079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" name="TextBox 13">
              <a:extLst>
                <a:ext uri="{FF2B5EF4-FFF2-40B4-BE49-F238E27FC236}">
                  <a16:creationId xmlns:a16="http://schemas.microsoft.com/office/drawing/2014/main" id="{CF429E44-829D-4272-9910-7A0B735D9F9F}"/>
                </a:ext>
              </a:extLst>
            </xdr:cNvPr>
            <xdr:cNvSpPr txBox="1"/>
          </xdr:nvSpPr>
          <xdr:spPr>
            <a:xfrm>
              <a:off x="1181100" y="9765030"/>
              <a:ext cx="34079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m:rPr>
                        <m:sty m:val="p"/>
                      </m:rPr>
                      <a:rPr lang="id-ID" sz="110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f</m:t>
                    </m:r>
                    <m:d>
                      <m:dPr>
                        <m:ctrlPr>
                          <a:rPr lang="en-ID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dPr>
                      <m:e>
                        <m:sSub>
                          <m:sSubPr>
                            <m:ctrlPr>
                              <a:rPr lang="en-ID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m:rPr>
                                <m:sty m:val="p"/>
                              </m:rPr>
                              <a:rPr lang="id-ID" sz="11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Z</m:t>
                            </m:r>
                          </m:e>
                          <m:sub>
                            <m:r>
                              <m:rPr>
                                <m:sty m:val="p"/>
                              </m:rPr>
                              <a:rPr lang="id-ID" sz="11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α</m:t>
                            </m:r>
                          </m:sub>
                        </m:sSub>
                      </m:e>
                    </m:d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14" name="TextBox 13">
              <a:extLst>
                <a:ext uri="{FF2B5EF4-FFF2-40B4-BE49-F238E27FC236}">
                  <a16:creationId xmlns:a16="http://schemas.microsoft.com/office/drawing/2014/main" id="{CF429E44-829D-4272-9910-7A0B735D9F9F}"/>
                </a:ext>
              </a:extLst>
            </xdr:cNvPr>
            <xdr:cNvSpPr txBox="1"/>
          </xdr:nvSpPr>
          <xdr:spPr>
            <a:xfrm>
              <a:off x="1181100" y="9765030"/>
              <a:ext cx="34079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id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f</a:t>
              </a:r>
              <a:r>
                <a:rPr lang="en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(</a:t>
              </a:r>
              <a:r>
                <a:rPr lang="id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Z</a:t>
              </a:r>
              <a:r>
                <a:rPr lang="en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id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α )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1</xdr:col>
      <xdr:colOff>76200</xdr:colOff>
      <xdr:row>48</xdr:row>
      <xdr:rowOff>156210</xdr:rowOff>
    </xdr:from>
    <xdr:ext cx="399532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" name="TextBox 14">
              <a:extLst>
                <a:ext uri="{FF2B5EF4-FFF2-40B4-BE49-F238E27FC236}">
                  <a16:creationId xmlns:a16="http://schemas.microsoft.com/office/drawing/2014/main" id="{8C39F860-8F2C-4214-AA6E-615F1F8FD97F}"/>
                </a:ext>
              </a:extLst>
            </xdr:cNvPr>
            <xdr:cNvSpPr txBox="1"/>
          </xdr:nvSpPr>
          <xdr:spPr>
            <a:xfrm>
              <a:off x="1150620" y="9925050"/>
              <a:ext cx="39953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m:rPr>
                        <m:sty m:val="p"/>
                      </m:rPr>
                      <a:rPr lang="id-ID" sz="110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ψ</m:t>
                    </m:r>
                    <m:d>
                      <m:dPr>
                        <m:ctrlPr>
                          <a:rPr lang="en-ID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dPr>
                      <m:e>
                        <m:sSub>
                          <m:sSubPr>
                            <m:ctrlPr>
                              <a:rPr lang="en-ID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m:rPr>
                                <m:sty m:val="p"/>
                              </m:rPr>
                              <a:rPr lang="id-ID" sz="11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Z</m:t>
                            </m:r>
                          </m:e>
                          <m:sub>
                            <m:r>
                              <m:rPr>
                                <m:sty m:val="p"/>
                              </m:rPr>
                              <a:rPr lang="id-ID" sz="11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α</m:t>
                            </m:r>
                          </m:sub>
                        </m:sSub>
                      </m:e>
                    </m:d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15" name="TextBox 14">
              <a:extLst>
                <a:ext uri="{FF2B5EF4-FFF2-40B4-BE49-F238E27FC236}">
                  <a16:creationId xmlns:a16="http://schemas.microsoft.com/office/drawing/2014/main" id="{8C39F860-8F2C-4214-AA6E-615F1F8FD97F}"/>
                </a:ext>
              </a:extLst>
            </xdr:cNvPr>
            <xdr:cNvSpPr txBox="1"/>
          </xdr:nvSpPr>
          <xdr:spPr>
            <a:xfrm>
              <a:off x="1150620" y="9925050"/>
              <a:ext cx="39953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id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ψ</a:t>
              </a:r>
              <a:r>
                <a:rPr lang="en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(</a:t>
              </a:r>
              <a:r>
                <a:rPr lang="id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Z</a:t>
              </a:r>
              <a:r>
                <a:rPr lang="en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id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α )</a:t>
              </a:r>
              <a:endParaRPr lang="en-ID" sz="1100"/>
            </a:p>
          </xdr:txBody>
        </xdr:sp>
      </mc:Fallback>
    </mc:AlternateContent>
    <xdr:clientData/>
  </xdr:oneCellAnchor>
  <xdr:twoCellAnchor>
    <xdr:from>
      <xdr:col>1</xdr:col>
      <xdr:colOff>0</xdr:colOff>
      <xdr:row>52</xdr:row>
      <xdr:rowOff>0</xdr:rowOff>
    </xdr:from>
    <xdr:to>
      <xdr:col>2</xdr:col>
      <xdr:colOff>487680</xdr:colOff>
      <xdr:row>52</xdr:row>
      <xdr:rowOff>152400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476CBE62-0706-41F9-9E8F-782D19E4B9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4420" y="10439400"/>
          <a:ext cx="164592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57</xdr:row>
      <xdr:rowOff>0</xdr:rowOff>
    </xdr:from>
    <xdr:to>
      <xdr:col>3</xdr:col>
      <xdr:colOff>403860</xdr:colOff>
      <xdr:row>59</xdr:row>
      <xdr:rowOff>99060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F6A8DB94-5F8F-4FC9-ABA5-6385C829EF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4420" y="11475720"/>
          <a:ext cx="2179320" cy="4495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63</xdr:row>
      <xdr:rowOff>0</xdr:rowOff>
    </xdr:from>
    <xdr:to>
      <xdr:col>1</xdr:col>
      <xdr:colOff>251460</xdr:colOff>
      <xdr:row>64</xdr:row>
      <xdr:rowOff>129540</xdr:rowOff>
    </xdr:to>
    <xdr:pic>
      <xdr:nvPicPr>
        <xdr:cNvPr id="20" name="Picture 19">
          <a:extLst>
            <a:ext uri="{FF2B5EF4-FFF2-40B4-BE49-F238E27FC236}">
              <a16:creationId xmlns:a16="http://schemas.microsoft.com/office/drawing/2014/main" id="{958336F6-0F34-4CB0-9140-B82342A99E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4420" y="13014960"/>
          <a:ext cx="251460" cy="3124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</xdr:col>
      <xdr:colOff>0</xdr:colOff>
      <xdr:row>71</xdr:row>
      <xdr:rowOff>0</xdr:rowOff>
    </xdr:from>
    <xdr:ext cx="738857" cy="19466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2" name="TextBox 21">
              <a:extLst>
                <a:ext uri="{FF2B5EF4-FFF2-40B4-BE49-F238E27FC236}">
                  <a16:creationId xmlns:a16="http://schemas.microsoft.com/office/drawing/2014/main" id="{E9FDAAF1-BA4A-4EF8-A385-A63DD011FCA5}"/>
                </a:ext>
              </a:extLst>
            </xdr:cNvPr>
            <xdr:cNvSpPr txBox="1"/>
          </xdr:nvSpPr>
          <xdr:spPr>
            <a:xfrm>
              <a:off x="1074420" y="14554200"/>
              <a:ext cx="738857" cy="1946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m:rPr>
                        <m:sty m:val="p"/>
                      </m:rPr>
                      <a:rPr lang="id-ID" sz="110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DL</m:t>
                    </m:r>
                    <m:r>
                      <a:rPr lang="id-ID" sz="110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+</m:t>
                    </m:r>
                    <m:sSub>
                      <m:sSubPr>
                        <m:ctrlPr>
                          <a:rPr lang="en-ID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id-ID" sz="11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Z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id-ID" sz="11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α</m:t>
                        </m:r>
                      </m:sub>
                    </m:sSub>
                    <m:r>
                      <m:rPr>
                        <m:sty m:val="p"/>
                      </m:rPr>
                      <a:rPr lang="id-ID" sz="110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s</m:t>
                    </m:r>
                    <m:rad>
                      <m:radPr>
                        <m:degHide m:val="on"/>
                        <m:ctrlPr>
                          <a:rPr lang="en-ID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radPr>
                      <m:deg/>
                      <m:e>
                        <m:r>
                          <m:rPr>
                            <m:sty m:val="p"/>
                          </m:rPr>
                          <a:rPr lang="id-ID" sz="11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L</m:t>
                        </m:r>
                      </m:e>
                    </m:rad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22" name="TextBox 21">
              <a:extLst>
                <a:ext uri="{FF2B5EF4-FFF2-40B4-BE49-F238E27FC236}">
                  <a16:creationId xmlns:a16="http://schemas.microsoft.com/office/drawing/2014/main" id="{E9FDAAF1-BA4A-4EF8-A385-A63DD011FCA5}"/>
                </a:ext>
              </a:extLst>
            </xdr:cNvPr>
            <xdr:cNvSpPr txBox="1"/>
          </xdr:nvSpPr>
          <xdr:spPr>
            <a:xfrm>
              <a:off x="1074420" y="14554200"/>
              <a:ext cx="738857" cy="1946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id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DL+Z</a:t>
              </a:r>
              <a:r>
                <a:rPr lang="en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id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α s</a:t>
              </a:r>
              <a:r>
                <a:rPr lang="en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√</a:t>
              </a:r>
              <a:r>
                <a:rPr lang="id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L</a:t>
              </a:r>
              <a:endParaRPr lang="en-ID" sz="1100"/>
            </a:p>
          </xdr:txBody>
        </xdr:sp>
      </mc:Fallback>
    </mc:AlternateContent>
    <xdr:clientData/>
  </xdr:oneCellAnchor>
  <xdr:twoCellAnchor>
    <xdr:from>
      <xdr:col>1</xdr:col>
      <xdr:colOff>0</xdr:colOff>
      <xdr:row>76</xdr:row>
      <xdr:rowOff>0</xdr:rowOff>
    </xdr:from>
    <xdr:to>
      <xdr:col>1</xdr:col>
      <xdr:colOff>312420</xdr:colOff>
      <xdr:row>76</xdr:row>
      <xdr:rowOff>167640</xdr:rowOff>
    </xdr:to>
    <xdr:pic>
      <xdr:nvPicPr>
        <xdr:cNvPr id="24" name="Picture 23">
          <a:extLst>
            <a:ext uri="{FF2B5EF4-FFF2-40B4-BE49-F238E27FC236}">
              <a16:creationId xmlns:a16="http://schemas.microsoft.com/office/drawing/2014/main" id="{A30AF1B5-9DA9-4930-9DCE-44CE33A397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4420" y="15575280"/>
          <a:ext cx="31242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86</xdr:row>
      <xdr:rowOff>0</xdr:rowOff>
    </xdr:from>
    <xdr:to>
      <xdr:col>1</xdr:col>
      <xdr:colOff>160020</xdr:colOff>
      <xdr:row>87</xdr:row>
      <xdr:rowOff>129540</xdr:rowOff>
    </xdr:to>
    <xdr:pic>
      <xdr:nvPicPr>
        <xdr:cNvPr id="26" name="Picture 25">
          <a:extLst>
            <a:ext uri="{FF2B5EF4-FFF2-40B4-BE49-F238E27FC236}">
              <a16:creationId xmlns:a16="http://schemas.microsoft.com/office/drawing/2014/main" id="{965FF4A2-1569-4032-8D56-DEB4B01867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4420" y="17282160"/>
          <a:ext cx="160020" cy="3124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91</xdr:row>
      <xdr:rowOff>0</xdr:rowOff>
    </xdr:from>
    <xdr:to>
      <xdr:col>1</xdr:col>
      <xdr:colOff>952500</xdr:colOff>
      <xdr:row>92</xdr:row>
      <xdr:rowOff>60960</xdr:rowOff>
    </xdr:to>
    <xdr:pic>
      <xdr:nvPicPr>
        <xdr:cNvPr id="28" name="Picture 27">
          <a:extLst>
            <a:ext uri="{FF2B5EF4-FFF2-40B4-BE49-F238E27FC236}">
              <a16:creationId xmlns:a16="http://schemas.microsoft.com/office/drawing/2014/main" id="{502464A4-A7D6-4F73-9587-DBBF1B9139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4420" y="18486120"/>
          <a:ext cx="9525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96</xdr:row>
      <xdr:rowOff>0</xdr:rowOff>
    </xdr:from>
    <xdr:to>
      <xdr:col>2</xdr:col>
      <xdr:colOff>38100</xdr:colOff>
      <xdr:row>97</xdr:row>
      <xdr:rowOff>144780</xdr:rowOff>
    </xdr:to>
    <xdr:pic>
      <xdr:nvPicPr>
        <xdr:cNvPr id="30" name="Picture 29">
          <a:extLst>
            <a:ext uri="{FF2B5EF4-FFF2-40B4-BE49-F238E27FC236}">
              <a16:creationId xmlns:a16="http://schemas.microsoft.com/office/drawing/2014/main" id="{BBD8A9AF-4AF1-4A0A-8A14-419525AFF5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4420" y="19674840"/>
          <a:ext cx="1196340" cy="3276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1089660</xdr:colOff>
      <xdr:row>2</xdr:row>
      <xdr:rowOff>19050</xdr:rowOff>
    </xdr:from>
    <xdr:ext cx="762000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5B6FFFA0-B37C-47AF-80EA-D3B4E46081EC}"/>
                </a:ext>
              </a:extLst>
            </xdr:cNvPr>
            <xdr:cNvSpPr txBox="1"/>
          </xdr:nvSpPr>
          <xdr:spPr>
            <a:xfrm>
              <a:off x="2164080" y="354330"/>
              <a:ext cx="762000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d>
                      <m:dPr>
                        <m:ctrlPr>
                          <a:rPr lang="en-ID" sz="110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𝑥</m:t>
                        </m:r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−</m:t>
                        </m:r>
                        <m:acc>
                          <m:accPr>
                            <m:chr m:val="̅"/>
                            <m:ctrlPr>
                              <a:rPr lang="en-ID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id-ID" sz="1100" b="0" i="1">
                                <a:latin typeface="Cambria Math" panose="02040503050406030204" pitchFamily="18" charset="0"/>
                              </a:rPr>
                              <m:t>𝑥</m:t>
                            </m:r>
                          </m:e>
                        </m:acc>
                      </m:e>
                    </m:d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5B6FFFA0-B37C-47AF-80EA-D3B4E46081EC}"/>
                </a:ext>
              </a:extLst>
            </xdr:cNvPr>
            <xdr:cNvSpPr txBox="1"/>
          </xdr:nvSpPr>
          <xdr:spPr>
            <a:xfrm>
              <a:off x="2164080" y="354330"/>
              <a:ext cx="762000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ID" sz="1100" i="0">
                  <a:latin typeface="Cambria Math" panose="02040503050406030204" pitchFamily="18" charset="0"/>
                </a:rPr>
                <a:t>(</a:t>
              </a:r>
              <a:r>
                <a:rPr lang="id-ID" sz="1100" b="0" i="0">
                  <a:latin typeface="Cambria Math" panose="02040503050406030204" pitchFamily="18" charset="0"/>
                </a:rPr>
                <a:t>𝑥−𝑥</a:t>
              </a:r>
              <a:r>
                <a:rPr lang="en-ID" sz="1100" b="0" i="0">
                  <a:latin typeface="Cambria Math" panose="02040503050406030204" pitchFamily="18" charset="0"/>
                </a:rPr>
                <a:t> ̅ )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3</xdr:col>
      <xdr:colOff>175260</xdr:colOff>
      <xdr:row>2</xdr:row>
      <xdr:rowOff>3810</xdr:rowOff>
    </xdr:from>
    <xdr:ext cx="573106" cy="17536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983B4FC-F0A7-4878-823E-9873194D259D}"/>
                </a:ext>
              </a:extLst>
            </xdr:cNvPr>
            <xdr:cNvSpPr txBox="1"/>
          </xdr:nvSpPr>
          <xdr:spPr>
            <a:xfrm>
              <a:off x="3025140" y="339090"/>
              <a:ext cx="573106" cy="1753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n-ID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d>
                          <m:dPr>
                            <m:ctrlPr>
                              <a:rPr lang="en-ID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r>
                              <a:rPr lang="id-ID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𝑥</m:t>
                            </m:r>
                            <m:r>
                              <a:rPr lang="id-ID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−</m:t>
                            </m:r>
                            <m:acc>
                              <m:accPr>
                                <m:chr m:val="̅"/>
                                <m:ctrlPr>
                                  <a:rPr lang="en-ID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accPr>
                              <m:e>
                                <m:r>
                                  <a:rPr lang="id-ID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𝑥</m:t>
                                </m:r>
                              </m:e>
                            </m:acc>
                          </m:e>
                        </m:d>
                        <m:r>
                          <m:rPr>
                            <m:nor/>
                          </m:rPr>
                          <a:rPr lang="en-ID">
                            <a:effectLst/>
                          </a:rPr>
                          <m:t> </m:t>
                        </m:r>
                      </m:e>
                      <m:sup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983B4FC-F0A7-4878-823E-9873194D259D}"/>
                </a:ext>
              </a:extLst>
            </xdr:cNvPr>
            <xdr:cNvSpPr txBox="1"/>
          </xdr:nvSpPr>
          <xdr:spPr>
            <a:xfrm>
              <a:off x="3025140" y="339090"/>
              <a:ext cx="573106" cy="1753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(</a:t>
              </a:r>
              <a:r>
                <a:rPr lang="id-ID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𝑥−𝑥</a:t>
              </a:r>
              <a:r>
                <a:rPr lang="en-ID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 ̅</a:t>
              </a:r>
              <a:r>
                <a:rPr lang="id-ID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)</a:t>
              </a:r>
              <a:r>
                <a:rPr lang="en-ID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"</a:t>
              </a:r>
              <a:r>
                <a:rPr lang="en-ID" i="0">
                  <a:effectLst/>
                </a:rPr>
                <a:t> </a:t>
              </a:r>
              <a:r>
                <a:rPr lang="en-ID" sz="1100" i="0">
                  <a:effectLst/>
                  <a:latin typeface="Cambria Math" panose="02040503050406030204" pitchFamily="18" charset="0"/>
                </a:rPr>
                <a:t>" ^</a:t>
              </a:r>
              <a:r>
                <a:rPr lang="id-ID" sz="1100" b="0" i="0">
                  <a:latin typeface="Cambria Math" panose="02040503050406030204" pitchFamily="18" charset="0"/>
                </a:rPr>
                <a:t>2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1</xdr:col>
      <xdr:colOff>0</xdr:colOff>
      <xdr:row>19</xdr:row>
      <xdr:rowOff>0</xdr:rowOff>
    </xdr:from>
    <xdr:ext cx="812787" cy="50013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3A6B5325-F1D4-41E1-B930-88F8C1D42604}"/>
                </a:ext>
              </a:extLst>
            </xdr:cNvPr>
            <xdr:cNvSpPr txBox="1"/>
          </xdr:nvSpPr>
          <xdr:spPr>
            <a:xfrm>
              <a:off x="1074420" y="3368040"/>
              <a:ext cx="812787" cy="5001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ad>
                      <m:radPr>
                        <m:degHide m:val="on"/>
                        <m:ctrlPr>
                          <a:rPr lang="en-ID" sz="1100" i="1">
                            <a:latin typeface="Cambria Math" panose="02040503050406030204" pitchFamily="18" charset="0"/>
                          </a:rPr>
                        </m:ctrlPr>
                      </m:radPr>
                      <m:deg/>
                      <m:e>
                        <m:f>
                          <m:fPr>
                            <m:ctrlPr>
                              <a:rPr lang="en-ID" sz="110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nary>
                              <m:naryPr>
                                <m:chr m:val="∑"/>
                                <m:subHide m:val="on"/>
                                <m:supHide m:val="on"/>
                                <m:ctrlPr>
                                  <a:rPr lang="en-ID" sz="1100" i="1">
                                    <a:latin typeface="Cambria Math" panose="02040503050406030204" pitchFamily="18" charset="0"/>
                                  </a:rPr>
                                </m:ctrlPr>
                              </m:naryPr>
                              <m:sub/>
                              <m:sup/>
                              <m:e>
                                <m:sSup>
                                  <m:sSupPr>
                                    <m:ctrlPr>
                                      <a:rPr lang="en-ID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pPr>
                                  <m:e>
                                    <m:d>
                                      <m:dPr>
                                        <m:ctrlPr>
                                          <a:rPr lang="en-ID" sz="110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</m:ctrlPr>
                                      </m:dPr>
                                      <m:e>
                                        <m:r>
                                          <a:rPr lang="id-ID" sz="1100" b="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𝑥</m:t>
                                        </m:r>
                                        <m:r>
                                          <a:rPr lang="id-ID" sz="1100" b="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−</m:t>
                                        </m:r>
                                        <m:acc>
                                          <m:accPr>
                                            <m:chr m:val="̅"/>
                                            <m:ctrlPr>
                                              <a:rPr lang="en-ID" sz="110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</m:ctrlPr>
                                          </m:accPr>
                                          <m:e>
                                            <m:r>
                                              <a:rPr lang="id-ID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  <m:t>𝑥</m:t>
                                            </m:r>
                                          </m:e>
                                        </m:acc>
                                      </m:e>
                                    </m:d>
                                    <m:r>
                                      <m:rPr>
                                        <m:nor/>
                                      </m:rPr>
                                      <a:rPr lang="en-ID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+mn-lt"/>
                                        <a:ea typeface="+mn-ea"/>
                                        <a:cs typeface="+mn-cs"/>
                                      </a:rPr>
                                      <m:t> </m:t>
                                    </m:r>
                                  </m:e>
                                  <m:sup>
                                    <m:r>
                                      <a:rPr lang="id-ID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2</m:t>
                                    </m:r>
                                  </m:sup>
                                </m:sSup>
                                <m:r>
                                  <m:rPr>
                                    <m:nor/>
                                  </m:rPr>
                                  <a:rPr lang="en-ID">
                                    <a:effectLst/>
                                  </a:rPr>
                                  <m:t> </m:t>
                                </m:r>
                              </m:e>
                            </m:nary>
                          </m:num>
                          <m:den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𝑛</m:t>
                            </m:r>
                            <m:r>
                              <a:rPr lang="id-ID" sz="1100" b="0" i="1">
                                <a:latin typeface="Cambria Math" panose="02040503050406030204" pitchFamily="18" charset="0"/>
                              </a:rPr>
                              <m:t>−1</m:t>
                            </m:r>
                          </m:den>
                        </m:f>
                      </m:e>
                    </m:rad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3A6B5325-F1D4-41E1-B930-88F8C1D42604}"/>
                </a:ext>
              </a:extLst>
            </xdr:cNvPr>
            <xdr:cNvSpPr txBox="1"/>
          </xdr:nvSpPr>
          <xdr:spPr>
            <a:xfrm>
              <a:off x="1074420" y="3368040"/>
              <a:ext cx="812787" cy="5001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ID" sz="1100" i="0">
                  <a:latin typeface="Cambria Math" panose="02040503050406030204" pitchFamily="18" charset="0"/>
                </a:rPr>
                <a:t>√((∑</a:t>
              </a:r>
              <a:r>
                <a:rPr lang="en-US" sz="1100" b="0" i="0">
                  <a:latin typeface="Cambria Math" panose="02040503050406030204" pitchFamily="18" charset="0"/>
                </a:rPr>
                <a:t>▒</a:t>
              </a:r>
              <a:r>
                <a:rPr lang="en-ID" sz="1100" b="0" i="0">
                  <a:latin typeface="Cambria Math" panose="02040503050406030204" pitchFamily="18" charset="0"/>
                </a:rPr>
                <a:t>〖</a:t>
              </a:r>
              <a:r>
                <a:rPr lang="en-ID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(</a:t>
              </a:r>
              <a:r>
                <a:rPr lang="id-ID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𝑥−𝑥</a:t>
              </a:r>
              <a:r>
                <a:rPr lang="en-ID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 ̅</a:t>
              </a:r>
              <a:r>
                <a:rPr lang="id-ID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)</a:t>
              </a:r>
              <a:r>
                <a:rPr lang="en-ID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"</a:t>
              </a:r>
              <a:r>
                <a:rPr lang="en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" ^</a:t>
              </a:r>
              <a:r>
                <a:rPr lang="id-ID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2</a:t>
              </a:r>
              <a:r>
                <a:rPr lang="en-ID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"</a:t>
              </a:r>
              <a:r>
                <a:rPr lang="en-ID" i="0">
                  <a:effectLst/>
                </a:rPr>
                <a:t> </a:t>
              </a:r>
              <a:r>
                <a:rPr lang="en-US" sz="1100" b="0" i="0">
                  <a:effectLst/>
                  <a:latin typeface="Cambria Math" panose="02040503050406030204" pitchFamily="18" charset="0"/>
                </a:rPr>
                <a:t>" </a:t>
              </a:r>
              <a:r>
                <a:rPr lang="en-ID" sz="1100" b="0" i="0">
                  <a:effectLst/>
                  <a:latin typeface="Cambria Math" panose="02040503050406030204" pitchFamily="18" charset="0"/>
                </a:rPr>
                <a:t>〗)/(</a:t>
              </a:r>
              <a:r>
                <a:rPr lang="en-US" sz="1100" b="0" i="0">
                  <a:latin typeface="Cambria Math" panose="02040503050406030204" pitchFamily="18" charset="0"/>
                </a:rPr>
                <a:t>𝑛</a:t>
              </a:r>
              <a:r>
                <a:rPr lang="id-ID" sz="1100" b="0" i="0">
                  <a:latin typeface="Cambria Math" panose="02040503050406030204" pitchFamily="18" charset="0"/>
                </a:rPr>
                <a:t>−1</a:t>
              </a:r>
              <a:r>
                <a:rPr lang="en-ID" sz="1100" b="0" i="0">
                  <a:latin typeface="Cambria Math" panose="02040503050406030204" pitchFamily="18" charset="0"/>
                </a:rPr>
                <a:t>))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1</xdr:col>
      <xdr:colOff>0</xdr:colOff>
      <xdr:row>22</xdr:row>
      <xdr:rowOff>0</xdr:rowOff>
    </xdr:from>
    <xdr:ext cx="559127" cy="50013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38F08741-1958-493B-8071-ACABDAC0386E}"/>
                </a:ext>
              </a:extLst>
            </xdr:cNvPr>
            <xdr:cNvSpPr txBox="1"/>
          </xdr:nvSpPr>
          <xdr:spPr>
            <a:xfrm>
              <a:off x="1074420" y="3870960"/>
              <a:ext cx="559127" cy="5001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ad>
                      <m:radPr>
                        <m:degHide m:val="on"/>
                        <m:ctrlPr>
                          <a:rPr lang="en-ID" sz="1100" i="1">
                            <a:latin typeface="Cambria Math" panose="02040503050406030204" pitchFamily="18" charset="0"/>
                          </a:rPr>
                        </m:ctrlPr>
                      </m:radPr>
                      <m:deg/>
                      <m:e>
                        <m:f>
                          <m:fPr>
                            <m:ctrlPr>
                              <a:rPr lang="en-ID" sz="110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id-ID" sz="1100" i="1">
                                <a:latin typeface="Cambria Math" panose="02040503050406030204" pitchFamily="18" charset="0"/>
                              </a:rPr>
                              <m:t>2</m:t>
                            </m:r>
                            <m:r>
                              <a:rPr lang="id-ID" sz="1100" b="0" i="1">
                                <a:latin typeface="Cambria Math" panose="02040503050406030204" pitchFamily="18" charset="0"/>
                              </a:rPr>
                              <m:t>30,92</m:t>
                            </m:r>
                          </m:num>
                          <m:den>
                            <m:r>
                              <a:rPr lang="id-ID" sz="1100" b="0" i="1">
                                <a:latin typeface="Cambria Math" panose="02040503050406030204" pitchFamily="18" charset="0"/>
                              </a:rPr>
                              <m:t>12−1</m:t>
                            </m:r>
                          </m:den>
                        </m:f>
                      </m:e>
                    </m:rad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38F08741-1958-493B-8071-ACABDAC0386E}"/>
                </a:ext>
              </a:extLst>
            </xdr:cNvPr>
            <xdr:cNvSpPr txBox="1"/>
          </xdr:nvSpPr>
          <xdr:spPr>
            <a:xfrm>
              <a:off x="1074420" y="3870960"/>
              <a:ext cx="559127" cy="5001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ID" sz="1100" i="0">
                  <a:latin typeface="Cambria Math" panose="02040503050406030204" pitchFamily="18" charset="0"/>
                </a:rPr>
                <a:t>√(</a:t>
              </a:r>
              <a:r>
                <a:rPr lang="id-ID" sz="1100" i="0">
                  <a:latin typeface="Cambria Math" panose="02040503050406030204" pitchFamily="18" charset="0"/>
                </a:rPr>
                <a:t>2</a:t>
              </a:r>
              <a:r>
                <a:rPr lang="id-ID" sz="1100" b="0" i="0">
                  <a:latin typeface="Cambria Math" panose="02040503050406030204" pitchFamily="18" charset="0"/>
                </a:rPr>
                <a:t>30,92</a:t>
              </a:r>
              <a:r>
                <a:rPr lang="en-ID" sz="1100" b="0" i="0">
                  <a:latin typeface="Cambria Math" panose="02040503050406030204" pitchFamily="18" charset="0"/>
                </a:rPr>
                <a:t>/(</a:t>
              </a:r>
              <a:r>
                <a:rPr lang="id-ID" sz="1100" b="0" i="0">
                  <a:latin typeface="Cambria Math" panose="02040503050406030204" pitchFamily="18" charset="0"/>
                </a:rPr>
                <a:t>12−1</a:t>
              </a:r>
              <a:r>
                <a:rPr lang="en-ID" sz="1100" b="0" i="0">
                  <a:latin typeface="Cambria Math" panose="02040503050406030204" pitchFamily="18" charset="0"/>
                </a:rPr>
                <a:t>))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0</xdr:col>
      <xdr:colOff>1059180</xdr:colOff>
      <xdr:row>35</xdr:row>
      <xdr:rowOff>156210</xdr:rowOff>
    </xdr:from>
    <xdr:ext cx="322716" cy="34990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8B838373-6ECA-447C-A544-8251F84F91C3}"/>
                </a:ext>
              </a:extLst>
            </xdr:cNvPr>
            <xdr:cNvSpPr txBox="1"/>
          </xdr:nvSpPr>
          <xdr:spPr>
            <a:xfrm>
              <a:off x="1059180" y="6221730"/>
              <a:ext cx="322716" cy="34990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ID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m:rPr>
                            <m:sty m:val="p"/>
                          </m:rPr>
                          <a:rPr lang="id-ID" sz="11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h</m:t>
                        </m:r>
                        <m:sSub>
                          <m:sSubPr>
                            <m:ctrlPr>
                              <a:rPr lang="en-ID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m:rPr>
                                <m:sty m:val="p"/>
                              </m:rPr>
                              <a:rPr lang="id-ID" sz="11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q</m:t>
                            </m:r>
                          </m:e>
                          <m:sub>
                            <m:r>
                              <a:rPr lang="id-ID" sz="11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0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lang="en-ID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m:rPr>
                                <m:sty m:val="p"/>
                              </m:rPr>
                              <a:rPr lang="id-ID" sz="11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C</m:t>
                            </m:r>
                          </m:e>
                          <m:sub>
                            <m:r>
                              <m:rPr>
                                <m:sty m:val="p"/>
                              </m:rPr>
                              <a:rPr lang="id-ID" sz="11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u</m:t>
                            </m:r>
                          </m:sub>
                        </m:sSub>
                        <m:r>
                          <m:rPr>
                            <m:sty m:val="p"/>
                          </m:rPr>
                          <a:rPr lang="id-ID" sz="11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D</m:t>
                        </m:r>
                      </m:den>
                    </m:f>
                    <m:r>
                      <m:rPr>
                        <m:nor/>
                      </m:rPr>
                      <a:rPr lang="id-ID" sz="1100">
                        <a:solidFill>
                          <a:schemeClr val="tx1"/>
                        </a:solidFill>
                        <a:effectLst/>
                        <a:latin typeface="+mn-lt"/>
                        <a:ea typeface="+mn-ea"/>
                        <a:cs typeface="+mn-cs"/>
                      </a:rPr>
                      <m:t> </m:t>
                    </m:r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8B838373-6ECA-447C-A544-8251F84F91C3}"/>
                </a:ext>
              </a:extLst>
            </xdr:cNvPr>
            <xdr:cNvSpPr txBox="1"/>
          </xdr:nvSpPr>
          <xdr:spPr>
            <a:xfrm>
              <a:off x="1059180" y="6221730"/>
              <a:ext cx="322716" cy="34990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(</a:t>
              </a:r>
              <a:r>
                <a:rPr lang="id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hq</a:t>
              </a:r>
              <a:r>
                <a:rPr lang="en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id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0</a:t>
              </a:r>
              <a:r>
                <a:rPr lang="en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)/(</a:t>
              </a:r>
              <a:r>
                <a:rPr lang="id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C</a:t>
              </a:r>
              <a:r>
                <a:rPr lang="en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id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u D</a:t>
              </a:r>
              <a:r>
                <a:rPr lang="en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</a:t>
              </a:r>
              <a:r>
                <a:rPr lang="id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</a:t>
              </a:r>
              <a:r>
                <a:rPr lang="id-ID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" </a:t>
              </a:r>
              <a:r>
                <a:rPr lang="en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"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1</xdr:col>
      <xdr:colOff>0</xdr:colOff>
      <xdr:row>43</xdr:row>
      <xdr:rowOff>133350</xdr:rowOff>
    </xdr:from>
    <xdr:ext cx="738857" cy="19466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TextBox 6">
              <a:extLst>
                <a:ext uri="{FF2B5EF4-FFF2-40B4-BE49-F238E27FC236}">
                  <a16:creationId xmlns:a16="http://schemas.microsoft.com/office/drawing/2014/main" id="{3EDB399E-B00E-4B07-9920-EE8B308923C5}"/>
                </a:ext>
              </a:extLst>
            </xdr:cNvPr>
            <xdr:cNvSpPr txBox="1"/>
          </xdr:nvSpPr>
          <xdr:spPr>
            <a:xfrm>
              <a:off x="1074420" y="7539990"/>
              <a:ext cx="738857" cy="1946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m:rPr>
                        <m:sty m:val="p"/>
                      </m:rPr>
                      <a:rPr lang="id-ID" sz="110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DL</m:t>
                    </m:r>
                    <m:r>
                      <a:rPr lang="id-ID" sz="110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+</m:t>
                    </m:r>
                    <m:sSub>
                      <m:sSubPr>
                        <m:ctrlPr>
                          <a:rPr lang="en-ID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id-ID" sz="11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Z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id-ID" sz="11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α</m:t>
                        </m:r>
                      </m:sub>
                    </m:sSub>
                    <m:r>
                      <m:rPr>
                        <m:sty m:val="p"/>
                      </m:rPr>
                      <a:rPr lang="id-ID" sz="110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s</m:t>
                    </m:r>
                    <m:rad>
                      <m:radPr>
                        <m:degHide m:val="on"/>
                        <m:ctrlPr>
                          <a:rPr lang="en-ID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radPr>
                      <m:deg/>
                      <m:e>
                        <m:r>
                          <m:rPr>
                            <m:sty m:val="p"/>
                          </m:rPr>
                          <a:rPr lang="id-ID" sz="11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L</m:t>
                        </m:r>
                      </m:e>
                    </m:rad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7" name="TextBox 6">
              <a:extLst>
                <a:ext uri="{FF2B5EF4-FFF2-40B4-BE49-F238E27FC236}">
                  <a16:creationId xmlns:a16="http://schemas.microsoft.com/office/drawing/2014/main" id="{3EDB399E-B00E-4B07-9920-EE8B308923C5}"/>
                </a:ext>
              </a:extLst>
            </xdr:cNvPr>
            <xdr:cNvSpPr txBox="1"/>
          </xdr:nvSpPr>
          <xdr:spPr>
            <a:xfrm>
              <a:off x="1074420" y="7539990"/>
              <a:ext cx="738857" cy="1946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id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DL+Z</a:t>
              </a:r>
              <a:r>
                <a:rPr lang="en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id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α s</a:t>
              </a:r>
              <a:r>
                <a:rPr lang="en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√</a:t>
              </a:r>
              <a:r>
                <a:rPr lang="id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L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1</xdr:col>
      <xdr:colOff>388620</xdr:colOff>
      <xdr:row>47</xdr:row>
      <xdr:rowOff>11430</xdr:rowOff>
    </xdr:from>
    <xdr:ext cx="93948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TextBox 7">
              <a:extLst>
                <a:ext uri="{FF2B5EF4-FFF2-40B4-BE49-F238E27FC236}">
                  <a16:creationId xmlns:a16="http://schemas.microsoft.com/office/drawing/2014/main" id="{37A24F7E-869D-46DA-A169-A6766BBD31BF}"/>
                </a:ext>
              </a:extLst>
            </xdr:cNvPr>
            <xdr:cNvSpPr txBox="1"/>
          </xdr:nvSpPr>
          <xdr:spPr>
            <a:xfrm>
              <a:off x="1463040" y="8088630"/>
              <a:ext cx="93948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r>
                    <m:rPr>
                      <m:sty m:val="p"/>
                    </m:rPr>
                    <a:rPr lang="id-ID" sz="1100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f</m:t>
                  </m:r>
                  <m:d>
                    <m:dPr>
                      <m:ctrlPr>
                        <a:rPr lang="en-ID" sz="110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dPr>
                    <m:e>
                      <m:sSub>
                        <m:sSubPr>
                          <m:ctrlPr>
                            <a:rPr lang="en-ID" sz="110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</m:ctrlPr>
                        </m:sSubPr>
                        <m:e>
                          <m:r>
                            <m:rPr>
                              <m:sty m:val="p"/>
                            </m:rPr>
                            <a:rPr lang="id-ID" sz="1100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Z</m:t>
                          </m:r>
                        </m:e>
                        <m:sub>
                          <m:r>
                            <m:rPr>
                              <m:sty m:val="p"/>
                            </m:rPr>
                            <a:rPr lang="id-ID" sz="1100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α</m:t>
                          </m:r>
                        </m:sub>
                      </m:sSub>
                    </m:e>
                  </m:d>
                </m:oMath>
              </a14:m>
              <a:r>
                <a:rPr lang="id-ID" sz="1100"/>
                <a:t> dan </a:t>
              </a:r>
              <a14:m>
                <m:oMath xmlns:m="http://schemas.openxmlformats.org/officeDocument/2006/math">
                  <m:r>
                    <m:rPr>
                      <m:sty m:val="p"/>
                    </m:rPr>
                    <a:rPr lang="id-ID" sz="1100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ψ</m:t>
                  </m:r>
                  <m:d>
                    <m:dPr>
                      <m:ctrlPr>
                        <a:rPr lang="en-ID" sz="110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dPr>
                    <m:e>
                      <m:sSub>
                        <m:sSubPr>
                          <m:ctrlPr>
                            <a:rPr lang="en-ID" sz="110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</m:ctrlPr>
                        </m:sSubPr>
                        <m:e>
                          <m:r>
                            <m:rPr>
                              <m:sty m:val="p"/>
                            </m:rPr>
                            <a:rPr lang="id-ID" sz="1100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Z</m:t>
                          </m:r>
                        </m:e>
                        <m:sub>
                          <m:r>
                            <m:rPr>
                              <m:sty m:val="p"/>
                            </m:rPr>
                            <a:rPr lang="id-ID" sz="1100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α</m:t>
                          </m:r>
                        </m:sub>
                      </m:sSub>
                    </m:e>
                  </m:d>
                </m:oMath>
              </a14:m>
              <a:endParaRPr lang="en-ID" sz="1100"/>
            </a:p>
          </xdr:txBody>
        </xdr:sp>
      </mc:Choice>
      <mc:Fallback xmlns="">
        <xdr:sp macro="" textlink="">
          <xdr:nvSpPr>
            <xdr:cNvPr id="8" name="TextBox 7">
              <a:extLst>
                <a:ext uri="{FF2B5EF4-FFF2-40B4-BE49-F238E27FC236}">
                  <a16:creationId xmlns:a16="http://schemas.microsoft.com/office/drawing/2014/main" id="{37A24F7E-869D-46DA-A169-A6766BBD31BF}"/>
                </a:ext>
              </a:extLst>
            </xdr:cNvPr>
            <xdr:cNvSpPr txBox="1"/>
          </xdr:nvSpPr>
          <xdr:spPr>
            <a:xfrm>
              <a:off x="1463040" y="8088630"/>
              <a:ext cx="93948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id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f</a:t>
              </a:r>
              <a:r>
                <a:rPr lang="en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(</a:t>
              </a:r>
              <a:r>
                <a:rPr lang="id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Z</a:t>
              </a:r>
              <a:r>
                <a:rPr lang="en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id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α )</a:t>
              </a:r>
              <a:r>
                <a:rPr lang="id-ID" sz="1100"/>
                <a:t> dan </a:t>
              </a:r>
              <a:r>
                <a:rPr lang="id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ψ</a:t>
              </a:r>
              <a:r>
                <a:rPr lang="en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(</a:t>
              </a:r>
              <a:r>
                <a:rPr lang="id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Z</a:t>
              </a:r>
              <a:r>
                <a:rPr lang="en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id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α )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1</xdr:col>
      <xdr:colOff>106680</xdr:colOff>
      <xdr:row>47</xdr:row>
      <xdr:rowOff>163830</xdr:rowOff>
    </xdr:from>
    <xdr:ext cx="34079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TextBox 8">
              <a:extLst>
                <a:ext uri="{FF2B5EF4-FFF2-40B4-BE49-F238E27FC236}">
                  <a16:creationId xmlns:a16="http://schemas.microsoft.com/office/drawing/2014/main" id="{DD1874BB-32A6-42CD-AC51-36CDAAA444C6}"/>
                </a:ext>
              </a:extLst>
            </xdr:cNvPr>
            <xdr:cNvSpPr txBox="1"/>
          </xdr:nvSpPr>
          <xdr:spPr>
            <a:xfrm>
              <a:off x="1181100" y="8241030"/>
              <a:ext cx="34079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m:rPr>
                        <m:sty m:val="p"/>
                      </m:rPr>
                      <a:rPr lang="id-ID" sz="110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f</m:t>
                    </m:r>
                    <m:d>
                      <m:dPr>
                        <m:ctrlPr>
                          <a:rPr lang="en-ID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dPr>
                      <m:e>
                        <m:sSub>
                          <m:sSubPr>
                            <m:ctrlPr>
                              <a:rPr lang="en-ID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m:rPr>
                                <m:sty m:val="p"/>
                              </m:rPr>
                              <a:rPr lang="id-ID" sz="11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Z</m:t>
                            </m:r>
                          </m:e>
                          <m:sub>
                            <m:r>
                              <m:rPr>
                                <m:sty m:val="p"/>
                              </m:rPr>
                              <a:rPr lang="id-ID" sz="11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α</m:t>
                            </m:r>
                          </m:sub>
                        </m:sSub>
                      </m:e>
                    </m:d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9" name="TextBox 8">
              <a:extLst>
                <a:ext uri="{FF2B5EF4-FFF2-40B4-BE49-F238E27FC236}">
                  <a16:creationId xmlns:a16="http://schemas.microsoft.com/office/drawing/2014/main" id="{DD1874BB-32A6-42CD-AC51-36CDAAA444C6}"/>
                </a:ext>
              </a:extLst>
            </xdr:cNvPr>
            <xdr:cNvSpPr txBox="1"/>
          </xdr:nvSpPr>
          <xdr:spPr>
            <a:xfrm>
              <a:off x="1181100" y="8241030"/>
              <a:ext cx="34079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id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f</a:t>
              </a:r>
              <a:r>
                <a:rPr lang="en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(</a:t>
              </a:r>
              <a:r>
                <a:rPr lang="id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Z</a:t>
              </a:r>
              <a:r>
                <a:rPr lang="en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id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α )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1</xdr:col>
      <xdr:colOff>76200</xdr:colOff>
      <xdr:row>48</xdr:row>
      <xdr:rowOff>156210</xdr:rowOff>
    </xdr:from>
    <xdr:ext cx="399532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TextBox 9">
              <a:extLst>
                <a:ext uri="{FF2B5EF4-FFF2-40B4-BE49-F238E27FC236}">
                  <a16:creationId xmlns:a16="http://schemas.microsoft.com/office/drawing/2014/main" id="{21C322CB-60F1-4CE3-BA59-A6D83E0136B0}"/>
                </a:ext>
              </a:extLst>
            </xdr:cNvPr>
            <xdr:cNvSpPr txBox="1"/>
          </xdr:nvSpPr>
          <xdr:spPr>
            <a:xfrm>
              <a:off x="1150620" y="8401050"/>
              <a:ext cx="39953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m:rPr>
                        <m:sty m:val="p"/>
                      </m:rPr>
                      <a:rPr lang="id-ID" sz="110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ψ</m:t>
                    </m:r>
                    <m:d>
                      <m:dPr>
                        <m:ctrlPr>
                          <a:rPr lang="en-ID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dPr>
                      <m:e>
                        <m:sSub>
                          <m:sSubPr>
                            <m:ctrlPr>
                              <a:rPr lang="en-ID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m:rPr>
                                <m:sty m:val="p"/>
                              </m:rPr>
                              <a:rPr lang="id-ID" sz="11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Z</m:t>
                            </m:r>
                          </m:e>
                          <m:sub>
                            <m:r>
                              <m:rPr>
                                <m:sty m:val="p"/>
                              </m:rPr>
                              <a:rPr lang="id-ID" sz="11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α</m:t>
                            </m:r>
                          </m:sub>
                        </m:sSub>
                      </m:e>
                    </m:d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10" name="TextBox 9">
              <a:extLst>
                <a:ext uri="{FF2B5EF4-FFF2-40B4-BE49-F238E27FC236}">
                  <a16:creationId xmlns:a16="http://schemas.microsoft.com/office/drawing/2014/main" id="{21C322CB-60F1-4CE3-BA59-A6D83E0136B0}"/>
                </a:ext>
              </a:extLst>
            </xdr:cNvPr>
            <xdr:cNvSpPr txBox="1"/>
          </xdr:nvSpPr>
          <xdr:spPr>
            <a:xfrm>
              <a:off x="1150620" y="8401050"/>
              <a:ext cx="39953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id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ψ</a:t>
              </a:r>
              <a:r>
                <a:rPr lang="en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(</a:t>
              </a:r>
              <a:r>
                <a:rPr lang="id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Z</a:t>
              </a:r>
              <a:r>
                <a:rPr lang="en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id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α )</a:t>
              </a:r>
              <a:endParaRPr lang="en-ID" sz="1100"/>
            </a:p>
          </xdr:txBody>
        </xdr:sp>
      </mc:Fallback>
    </mc:AlternateContent>
    <xdr:clientData/>
  </xdr:oneCellAnchor>
  <xdr:twoCellAnchor>
    <xdr:from>
      <xdr:col>1</xdr:col>
      <xdr:colOff>0</xdr:colOff>
      <xdr:row>52</xdr:row>
      <xdr:rowOff>0</xdr:rowOff>
    </xdr:from>
    <xdr:to>
      <xdr:col>2</xdr:col>
      <xdr:colOff>487680</xdr:colOff>
      <xdr:row>52</xdr:row>
      <xdr:rowOff>152400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5AE69643-4F57-472A-8D33-A9726A3E41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4420" y="8915400"/>
          <a:ext cx="164592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57</xdr:row>
      <xdr:rowOff>0</xdr:rowOff>
    </xdr:from>
    <xdr:to>
      <xdr:col>3</xdr:col>
      <xdr:colOff>403860</xdr:colOff>
      <xdr:row>59</xdr:row>
      <xdr:rowOff>99060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FC6FA3E2-B1F2-4003-8889-75F8C15207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4420" y="9768840"/>
          <a:ext cx="2179320" cy="4495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63</xdr:row>
      <xdr:rowOff>0</xdr:rowOff>
    </xdr:from>
    <xdr:to>
      <xdr:col>1</xdr:col>
      <xdr:colOff>251460</xdr:colOff>
      <xdr:row>64</xdr:row>
      <xdr:rowOff>129540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4CAFD984-6D81-41A2-9885-67EAB758EE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4420" y="10789920"/>
          <a:ext cx="251460" cy="3124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</xdr:col>
      <xdr:colOff>0</xdr:colOff>
      <xdr:row>71</xdr:row>
      <xdr:rowOff>0</xdr:rowOff>
    </xdr:from>
    <xdr:ext cx="738857" cy="19466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" name="TextBox 13">
              <a:extLst>
                <a:ext uri="{FF2B5EF4-FFF2-40B4-BE49-F238E27FC236}">
                  <a16:creationId xmlns:a16="http://schemas.microsoft.com/office/drawing/2014/main" id="{C452F63D-259D-46D2-BEF1-D0AA4D9F63C6}"/>
                </a:ext>
              </a:extLst>
            </xdr:cNvPr>
            <xdr:cNvSpPr txBox="1"/>
          </xdr:nvSpPr>
          <xdr:spPr>
            <a:xfrm>
              <a:off x="1074420" y="12146280"/>
              <a:ext cx="738857" cy="1946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m:rPr>
                        <m:sty m:val="p"/>
                      </m:rPr>
                      <a:rPr lang="id-ID" sz="110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DL</m:t>
                    </m:r>
                    <m:r>
                      <a:rPr lang="id-ID" sz="110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+</m:t>
                    </m:r>
                    <m:sSub>
                      <m:sSubPr>
                        <m:ctrlPr>
                          <a:rPr lang="en-ID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id-ID" sz="11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Z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id-ID" sz="11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α</m:t>
                        </m:r>
                      </m:sub>
                    </m:sSub>
                    <m:r>
                      <m:rPr>
                        <m:sty m:val="p"/>
                      </m:rPr>
                      <a:rPr lang="id-ID" sz="110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s</m:t>
                    </m:r>
                    <m:rad>
                      <m:radPr>
                        <m:degHide m:val="on"/>
                        <m:ctrlPr>
                          <a:rPr lang="en-ID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radPr>
                      <m:deg/>
                      <m:e>
                        <m:r>
                          <m:rPr>
                            <m:sty m:val="p"/>
                          </m:rPr>
                          <a:rPr lang="id-ID" sz="11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L</m:t>
                        </m:r>
                      </m:e>
                    </m:rad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14" name="TextBox 13">
              <a:extLst>
                <a:ext uri="{FF2B5EF4-FFF2-40B4-BE49-F238E27FC236}">
                  <a16:creationId xmlns:a16="http://schemas.microsoft.com/office/drawing/2014/main" id="{C452F63D-259D-46D2-BEF1-D0AA4D9F63C6}"/>
                </a:ext>
              </a:extLst>
            </xdr:cNvPr>
            <xdr:cNvSpPr txBox="1"/>
          </xdr:nvSpPr>
          <xdr:spPr>
            <a:xfrm>
              <a:off x="1074420" y="12146280"/>
              <a:ext cx="738857" cy="1946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id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DL+Z</a:t>
              </a:r>
              <a:r>
                <a:rPr lang="en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id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α s</a:t>
              </a:r>
              <a:r>
                <a:rPr lang="en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√</a:t>
              </a:r>
              <a:r>
                <a:rPr lang="id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L</a:t>
              </a:r>
              <a:endParaRPr lang="en-ID" sz="1100"/>
            </a:p>
          </xdr:txBody>
        </xdr:sp>
      </mc:Fallback>
    </mc:AlternateContent>
    <xdr:clientData/>
  </xdr:oneCellAnchor>
  <xdr:twoCellAnchor>
    <xdr:from>
      <xdr:col>1</xdr:col>
      <xdr:colOff>0</xdr:colOff>
      <xdr:row>76</xdr:row>
      <xdr:rowOff>0</xdr:rowOff>
    </xdr:from>
    <xdr:to>
      <xdr:col>1</xdr:col>
      <xdr:colOff>312420</xdr:colOff>
      <xdr:row>76</xdr:row>
      <xdr:rowOff>167640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BBF35F7C-67C1-49AD-92D4-CAE0F384B2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4420" y="12984480"/>
          <a:ext cx="31242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86</xdr:row>
      <xdr:rowOff>0</xdr:rowOff>
    </xdr:from>
    <xdr:to>
      <xdr:col>1</xdr:col>
      <xdr:colOff>160020</xdr:colOff>
      <xdr:row>87</xdr:row>
      <xdr:rowOff>129540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4D473206-4F65-4A4E-BC01-1721217DA8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4420" y="14676120"/>
          <a:ext cx="160020" cy="3124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91</xdr:row>
      <xdr:rowOff>0</xdr:rowOff>
    </xdr:from>
    <xdr:to>
      <xdr:col>1</xdr:col>
      <xdr:colOff>952500</xdr:colOff>
      <xdr:row>92</xdr:row>
      <xdr:rowOff>60960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AC12755E-F715-4E09-A6EB-B2727EF394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4420" y="15529560"/>
          <a:ext cx="9525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96</xdr:row>
      <xdr:rowOff>0</xdr:rowOff>
    </xdr:from>
    <xdr:to>
      <xdr:col>2</xdr:col>
      <xdr:colOff>38100</xdr:colOff>
      <xdr:row>97</xdr:row>
      <xdr:rowOff>144780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CA949388-20A6-4821-9AE6-7C9375A6EB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4420" y="16367760"/>
          <a:ext cx="1196340" cy="3276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1089660</xdr:colOff>
      <xdr:row>2</xdr:row>
      <xdr:rowOff>19050</xdr:rowOff>
    </xdr:from>
    <xdr:ext cx="762000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1E53A3D8-EC8D-4183-AF76-429BE9865401}"/>
                </a:ext>
              </a:extLst>
            </xdr:cNvPr>
            <xdr:cNvSpPr txBox="1"/>
          </xdr:nvSpPr>
          <xdr:spPr>
            <a:xfrm>
              <a:off x="2164080" y="354330"/>
              <a:ext cx="762000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d>
                      <m:dPr>
                        <m:ctrlPr>
                          <a:rPr lang="en-ID" sz="110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𝑥</m:t>
                        </m:r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−</m:t>
                        </m:r>
                        <m:acc>
                          <m:accPr>
                            <m:chr m:val="̅"/>
                            <m:ctrlPr>
                              <a:rPr lang="en-ID" sz="110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id-ID" sz="1100" b="0" i="1">
                                <a:latin typeface="Cambria Math" panose="02040503050406030204" pitchFamily="18" charset="0"/>
                              </a:rPr>
                              <m:t>𝑥</m:t>
                            </m:r>
                          </m:e>
                        </m:acc>
                      </m:e>
                    </m:d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1E53A3D8-EC8D-4183-AF76-429BE9865401}"/>
                </a:ext>
              </a:extLst>
            </xdr:cNvPr>
            <xdr:cNvSpPr txBox="1"/>
          </xdr:nvSpPr>
          <xdr:spPr>
            <a:xfrm>
              <a:off x="2164080" y="354330"/>
              <a:ext cx="762000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ID" sz="1100" i="0">
                  <a:latin typeface="Cambria Math" panose="02040503050406030204" pitchFamily="18" charset="0"/>
                </a:rPr>
                <a:t>(</a:t>
              </a:r>
              <a:r>
                <a:rPr lang="id-ID" sz="1100" b="0" i="0">
                  <a:latin typeface="Cambria Math" panose="02040503050406030204" pitchFamily="18" charset="0"/>
                </a:rPr>
                <a:t>𝑥−𝑥</a:t>
              </a:r>
              <a:r>
                <a:rPr lang="en-ID" sz="1100" b="0" i="0">
                  <a:latin typeface="Cambria Math" panose="02040503050406030204" pitchFamily="18" charset="0"/>
                </a:rPr>
                <a:t> ̅ )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3</xdr:col>
      <xdr:colOff>175260</xdr:colOff>
      <xdr:row>2</xdr:row>
      <xdr:rowOff>3810</xdr:rowOff>
    </xdr:from>
    <xdr:ext cx="573106" cy="17536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E1CF1007-0D68-4A38-8AFF-123C73C13E3F}"/>
                </a:ext>
              </a:extLst>
            </xdr:cNvPr>
            <xdr:cNvSpPr txBox="1"/>
          </xdr:nvSpPr>
          <xdr:spPr>
            <a:xfrm>
              <a:off x="3025140" y="339090"/>
              <a:ext cx="573106" cy="1753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n-ID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d>
                          <m:dPr>
                            <m:ctrlPr>
                              <a:rPr lang="en-ID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r>
                              <a:rPr lang="id-ID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𝑥</m:t>
                            </m:r>
                            <m:r>
                              <a:rPr lang="id-ID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−</m:t>
                            </m:r>
                            <m:acc>
                              <m:accPr>
                                <m:chr m:val="̅"/>
                                <m:ctrlPr>
                                  <a:rPr lang="en-ID" sz="11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accPr>
                              <m:e>
                                <m:r>
                                  <a:rPr lang="id-ID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𝑥</m:t>
                                </m:r>
                              </m:e>
                            </m:acc>
                          </m:e>
                        </m:d>
                        <m:r>
                          <m:rPr>
                            <m:nor/>
                          </m:rPr>
                          <a:rPr lang="en-ID">
                            <a:effectLst/>
                          </a:rPr>
                          <m:t> </m:t>
                        </m:r>
                      </m:e>
                      <m:sup>
                        <m:r>
                          <a:rPr lang="id-ID" sz="11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E1CF1007-0D68-4A38-8AFF-123C73C13E3F}"/>
                </a:ext>
              </a:extLst>
            </xdr:cNvPr>
            <xdr:cNvSpPr txBox="1"/>
          </xdr:nvSpPr>
          <xdr:spPr>
            <a:xfrm>
              <a:off x="3025140" y="339090"/>
              <a:ext cx="573106" cy="1753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(</a:t>
              </a:r>
              <a:r>
                <a:rPr lang="id-ID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𝑥−𝑥</a:t>
              </a:r>
              <a:r>
                <a:rPr lang="en-ID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 ̅</a:t>
              </a:r>
              <a:r>
                <a:rPr lang="id-ID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)</a:t>
              </a:r>
              <a:r>
                <a:rPr lang="en-ID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"</a:t>
              </a:r>
              <a:r>
                <a:rPr lang="en-ID" i="0">
                  <a:effectLst/>
                </a:rPr>
                <a:t> </a:t>
              </a:r>
              <a:r>
                <a:rPr lang="en-ID" sz="1100" i="0">
                  <a:effectLst/>
                  <a:latin typeface="Cambria Math" panose="02040503050406030204" pitchFamily="18" charset="0"/>
                </a:rPr>
                <a:t>" ^</a:t>
              </a:r>
              <a:r>
                <a:rPr lang="id-ID" sz="1100" b="0" i="0">
                  <a:latin typeface="Cambria Math" panose="02040503050406030204" pitchFamily="18" charset="0"/>
                </a:rPr>
                <a:t>2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1</xdr:col>
      <xdr:colOff>0</xdr:colOff>
      <xdr:row>19</xdr:row>
      <xdr:rowOff>0</xdr:rowOff>
    </xdr:from>
    <xdr:ext cx="812787" cy="50013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DD79ACBE-C043-417C-B5B9-5BE8082D6CAB}"/>
                </a:ext>
              </a:extLst>
            </xdr:cNvPr>
            <xdr:cNvSpPr txBox="1"/>
          </xdr:nvSpPr>
          <xdr:spPr>
            <a:xfrm>
              <a:off x="1074420" y="3368040"/>
              <a:ext cx="812787" cy="5001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ad>
                      <m:radPr>
                        <m:degHide m:val="on"/>
                        <m:ctrlPr>
                          <a:rPr lang="en-ID" sz="1100" i="1">
                            <a:latin typeface="Cambria Math" panose="02040503050406030204" pitchFamily="18" charset="0"/>
                          </a:rPr>
                        </m:ctrlPr>
                      </m:radPr>
                      <m:deg/>
                      <m:e>
                        <m:f>
                          <m:fPr>
                            <m:ctrlPr>
                              <a:rPr lang="en-ID" sz="110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nary>
                              <m:naryPr>
                                <m:chr m:val="∑"/>
                                <m:subHide m:val="on"/>
                                <m:supHide m:val="on"/>
                                <m:ctrlPr>
                                  <a:rPr lang="en-ID" sz="1100" i="1">
                                    <a:latin typeface="Cambria Math" panose="02040503050406030204" pitchFamily="18" charset="0"/>
                                  </a:rPr>
                                </m:ctrlPr>
                              </m:naryPr>
                              <m:sub/>
                              <m:sup/>
                              <m:e>
                                <m:sSup>
                                  <m:sSupPr>
                                    <m:ctrlPr>
                                      <a:rPr lang="en-ID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pPr>
                                  <m:e>
                                    <m:d>
                                      <m:dPr>
                                        <m:ctrlPr>
                                          <a:rPr lang="en-ID" sz="110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</m:ctrlPr>
                                      </m:dPr>
                                      <m:e>
                                        <m:r>
                                          <a:rPr lang="id-ID" sz="1100" b="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𝑥</m:t>
                                        </m:r>
                                        <m:r>
                                          <a:rPr lang="id-ID" sz="1100" b="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Cambria Math" panose="02040503050406030204" pitchFamily="18" charset="0"/>
                                            <a:ea typeface="+mn-ea"/>
                                            <a:cs typeface="+mn-cs"/>
                                          </a:rPr>
                                          <m:t>−</m:t>
                                        </m:r>
                                        <m:acc>
                                          <m:accPr>
                                            <m:chr m:val="̅"/>
                                            <m:ctrlPr>
                                              <a:rPr lang="en-ID" sz="110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</m:ctrlPr>
                                          </m:accPr>
                                          <m:e>
                                            <m:r>
                                              <a:rPr lang="id-ID" sz="1100" b="0" i="1">
                                                <a:solidFill>
                                                  <a:schemeClr val="tx1"/>
                                                </a:solidFill>
                                                <a:effectLst/>
                                                <a:latin typeface="Cambria Math" panose="02040503050406030204" pitchFamily="18" charset="0"/>
                                                <a:ea typeface="+mn-ea"/>
                                                <a:cs typeface="+mn-cs"/>
                                              </a:rPr>
                                              <m:t>𝑥</m:t>
                                            </m:r>
                                          </m:e>
                                        </m:acc>
                                      </m:e>
                                    </m:d>
                                    <m:r>
                                      <m:rPr>
                                        <m:nor/>
                                      </m:rPr>
                                      <a:rPr lang="en-ID" sz="11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+mn-lt"/>
                                        <a:ea typeface="+mn-ea"/>
                                        <a:cs typeface="+mn-cs"/>
                                      </a:rPr>
                                      <m:t> </m:t>
                                    </m:r>
                                  </m:e>
                                  <m:sup>
                                    <m:r>
                                      <a:rPr lang="id-ID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2</m:t>
                                    </m:r>
                                  </m:sup>
                                </m:sSup>
                                <m:r>
                                  <m:rPr>
                                    <m:nor/>
                                  </m:rPr>
                                  <a:rPr lang="en-ID">
                                    <a:effectLst/>
                                  </a:rPr>
                                  <m:t> </m:t>
                                </m:r>
                              </m:e>
                            </m:nary>
                          </m:num>
                          <m:den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𝑛</m:t>
                            </m:r>
                            <m:r>
                              <a:rPr lang="id-ID" sz="1100" b="0" i="1">
                                <a:latin typeface="Cambria Math" panose="02040503050406030204" pitchFamily="18" charset="0"/>
                              </a:rPr>
                              <m:t>−1</m:t>
                            </m:r>
                          </m:den>
                        </m:f>
                      </m:e>
                    </m:rad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DD79ACBE-C043-417C-B5B9-5BE8082D6CAB}"/>
                </a:ext>
              </a:extLst>
            </xdr:cNvPr>
            <xdr:cNvSpPr txBox="1"/>
          </xdr:nvSpPr>
          <xdr:spPr>
            <a:xfrm>
              <a:off x="1074420" y="3368040"/>
              <a:ext cx="812787" cy="5001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ID" sz="1100" i="0">
                  <a:latin typeface="Cambria Math" panose="02040503050406030204" pitchFamily="18" charset="0"/>
                </a:rPr>
                <a:t>√((∑</a:t>
              </a:r>
              <a:r>
                <a:rPr lang="en-US" sz="1100" b="0" i="0">
                  <a:latin typeface="Cambria Math" panose="02040503050406030204" pitchFamily="18" charset="0"/>
                </a:rPr>
                <a:t>▒</a:t>
              </a:r>
              <a:r>
                <a:rPr lang="en-ID" sz="1100" b="0" i="0">
                  <a:latin typeface="Cambria Math" panose="02040503050406030204" pitchFamily="18" charset="0"/>
                </a:rPr>
                <a:t>〖</a:t>
              </a:r>
              <a:r>
                <a:rPr lang="en-ID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(</a:t>
              </a:r>
              <a:r>
                <a:rPr lang="id-ID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𝑥−𝑥</a:t>
              </a:r>
              <a:r>
                <a:rPr lang="en-ID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 ̅</a:t>
              </a:r>
              <a:r>
                <a:rPr lang="id-ID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)</a:t>
              </a:r>
              <a:r>
                <a:rPr lang="en-ID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"</a:t>
              </a:r>
              <a:r>
                <a:rPr lang="en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" ^</a:t>
              </a:r>
              <a:r>
                <a:rPr lang="id-ID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2</a:t>
              </a:r>
              <a:r>
                <a:rPr lang="en-ID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"</a:t>
              </a:r>
              <a:r>
                <a:rPr lang="en-ID" i="0">
                  <a:effectLst/>
                </a:rPr>
                <a:t> </a:t>
              </a:r>
              <a:r>
                <a:rPr lang="en-US" sz="1100" b="0" i="0">
                  <a:effectLst/>
                  <a:latin typeface="Cambria Math" panose="02040503050406030204" pitchFamily="18" charset="0"/>
                </a:rPr>
                <a:t>" </a:t>
              </a:r>
              <a:r>
                <a:rPr lang="en-ID" sz="1100" b="0" i="0">
                  <a:effectLst/>
                  <a:latin typeface="Cambria Math" panose="02040503050406030204" pitchFamily="18" charset="0"/>
                </a:rPr>
                <a:t>〗)/(</a:t>
              </a:r>
              <a:r>
                <a:rPr lang="en-US" sz="1100" b="0" i="0">
                  <a:latin typeface="Cambria Math" panose="02040503050406030204" pitchFamily="18" charset="0"/>
                </a:rPr>
                <a:t>𝑛</a:t>
              </a:r>
              <a:r>
                <a:rPr lang="id-ID" sz="1100" b="0" i="0">
                  <a:latin typeface="Cambria Math" panose="02040503050406030204" pitchFamily="18" charset="0"/>
                </a:rPr>
                <a:t>−1</a:t>
              </a:r>
              <a:r>
                <a:rPr lang="en-ID" sz="1100" b="0" i="0">
                  <a:latin typeface="Cambria Math" panose="02040503050406030204" pitchFamily="18" charset="0"/>
                </a:rPr>
                <a:t>))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1</xdr:col>
      <xdr:colOff>0</xdr:colOff>
      <xdr:row>22</xdr:row>
      <xdr:rowOff>0</xdr:rowOff>
    </xdr:from>
    <xdr:ext cx="559127" cy="50013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30BB1496-F386-4175-BC42-155D95517F39}"/>
                </a:ext>
              </a:extLst>
            </xdr:cNvPr>
            <xdr:cNvSpPr txBox="1"/>
          </xdr:nvSpPr>
          <xdr:spPr>
            <a:xfrm>
              <a:off x="1074420" y="3870960"/>
              <a:ext cx="559127" cy="5001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ad>
                      <m:radPr>
                        <m:degHide m:val="on"/>
                        <m:ctrlPr>
                          <a:rPr lang="en-ID" sz="1100" i="1">
                            <a:latin typeface="Cambria Math" panose="02040503050406030204" pitchFamily="18" charset="0"/>
                          </a:rPr>
                        </m:ctrlPr>
                      </m:radPr>
                      <m:deg/>
                      <m:e>
                        <m:f>
                          <m:fPr>
                            <m:ctrlPr>
                              <a:rPr lang="en-ID" sz="110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id-ID" sz="1100" i="1">
                                <a:latin typeface="Cambria Math" panose="02040503050406030204" pitchFamily="18" charset="0"/>
                              </a:rPr>
                              <m:t>3</m:t>
                            </m:r>
                            <m:r>
                              <a:rPr lang="id-ID" sz="1100" b="0" i="1">
                                <a:latin typeface="Cambria Math" panose="02040503050406030204" pitchFamily="18" charset="0"/>
                              </a:rPr>
                              <m:t>98,92</m:t>
                            </m:r>
                          </m:num>
                          <m:den>
                            <m:r>
                              <a:rPr lang="id-ID" sz="1100" b="0" i="1">
                                <a:latin typeface="Cambria Math" panose="02040503050406030204" pitchFamily="18" charset="0"/>
                              </a:rPr>
                              <m:t>12−1</m:t>
                            </m:r>
                          </m:den>
                        </m:f>
                      </m:e>
                    </m:rad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30BB1496-F386-4175-BC42-155D95517F39}"/>
                </a:ext>
              </a:extLst>
            </xdr:cNvPr>
            <xdr:cNvSpPr txBox="1"/>
          </xdr:nvSpPr>
          <xdr:spPr>
            <a:xfrm>
              <a:off x="1074420" y="3870960"/>
              <a:ext cx="559127" cy="5001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ID" sz="1100" i="0">
                  <a:latin typeface="Cambria Math" panose="02040503050406030204" pitchFamily="18" charset="0"/>
                </a:rPr>
                <a:t>√(</a:t>
              </a:r>
              <a:r>
                <a:rPr lang="id-ID" sz="1100" i="0">
                  <a:latin typeface="Cambria Math" panose="02040503050406030204" pitchFamily="18" charset="0"/>
                </a:rPr>
                <a:t>3</a:t>
              </a:r>
              <a:r>
                <a:rPr lang="id-ID" sz="1100" b="0" i="0">
                  <a:latin typeface="Cambria Math" panose="02040503050406030204" pitchFamily="18" charset="0"/>
                </a:rPr>
                <a:t>98,92</a:t>
              </a:r>
              <a:r>
                <a:rPr lang="en-ID" sz="1100" b="0" i="0">
                  <a:latin typeface="Cambria Math" panose="02040503050406030204" pitchFamily="18" charset="0"/>
                </a:rPr>
                <a:t>/(</a:t>
              </a:r>
              <a:r>
                <a:rPr lang="id-ID" sz="1100" b="0" i="0">
                  <a:latin typeface="Cambria Math" panose="02040503050406030204" pitchFamily="18" charset="0"/>
                </a:rPr>
                <a:t>12−1</a:t>
              </a:r>
              <a:r>
                <a:rPr lang="en-ID" sz="1100" b="0" i="0">
                  <a:latin typeface="Cambria Math" panose="02040503050406030204" pitchFamily="18" charset="0"/>
                </a:rPr>
                <a:t>))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0</xdr:col>
      <xdr:colOff>1059180</xdr:colOff>
      <xdr:row>35</xdr:row>
      <xdr:rowOff>156210</xdr:rowOff>
    </xdr:from>
    <xdr:ext cx="322716" cy="34990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A1A16F26-0138-4AB6-B2A0-DA515FA71E76}"/>
                </a:ext>
              </a:extLst>
            </xdr:cNvPr>
            <xdr:cNvSpPr txBox="1"/>
          </xdr:nvSpPr>
          <xdr:spPr>
            <a:xfrm>
              <a:off x="1059180" y="6221730"/>
              <a:ext cx="322716" cy="34990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ID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m:rPr>
                            <m:sty m:val="p"/>
                          </m:rPr>
                          <a:rPr lang="id-ID" sz="11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h</m:t>
                        </m:r>
                        <m:sSub>
                          <m:sSubPr>
                            <m:ctrlPr>
                              <a:rPr lang="en-ID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m:rPr>
                                <m:sty m:val="p"/>
                              </m:rPr>
                              <a:rPr lang="id-ID" sz="11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q</m:t>
                            </m:r>
                          </m:e>
                          <m:sub>
                            <m:r>
                              <a:rPr lang="id-ID" sz="11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0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lang="en-ID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m:rPr>
                                <m:sty m:val="p"/>
                              </m:rPr>
                              <a:rPr lang="id-ID" sz="11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C</m:t>
                            </m:r>
                          </m:e>
                          <m:sub>
                            <m:r>
                              <m:rPr>
                                <m:sty m:val="p"/>
                              </m:rPr>
                              <a:rPr lang="id-ID" sz="11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u</m:t>
                            </m:r>
                          </m:sub>
                        </m:sSub>
                        <m:r>
                          <m:rPr>
                            <m:sty m:val="p"/>
                          </m:rPr>
                          <a:rPr lang="id-ID" sz="11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D</m:t>
                        </m:r>
                      </m:den>
                    </m:f>
                    <m:r>
                      <m:rPr>
                        <m:nor/>
                      </m:rPr>
                      <a:rPr lang="id-ID" sz="1100">
                        <a:solidFill>
                          <a:schemeClr val="tx1"/>
                        </a:solidFill>
                        <a:effectLst/>
                        <a:latin typeface="+mn-lt"/>
                        <a:ea typeface="+mn-ea"/>
                        <a:cs typeface="+mn-cs"/>
                      </a:rPr>
                      <m:t> </m:t>
                    </m:r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A1A16F26-0138-4AB6-B2A0-DA515FA71E76}"/>
                </a:ext>
              </a:extLst>
            </xdr:cNvPr>
            <xdr:cNvSpPr txBox="1"/>
          </xdr:nvSpPr>
          <xdr:spPr>
            <a:xfrm>
              <a:off x="1059180" y="6221730"/>
              <a:ext cx="322716" cy="34990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(</a:t>
              </a:r>
              <a:r>
                <a:rPr lang="id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hq</a:t>
              </a:r>
              <a:r>
                <a:rPr lang="en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id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0</a:t>
              </a:r>
              <a:r>
                <a:rPr lang="en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)/(</a:t>
              </a:r>
              <a:r>
                <a:rPr lang="id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C</a:t>
              </a:r>
              <a:r>
                <a:rPr lang="en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id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u D</a:t>
              </a:r>
              <a:r>
                <a:rPr lang="en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</a:t>
              </a:r>
              <a:r>
                <a:rPr lang="id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</a:t>
              </a:r>
              <a:r>
                <a:rPr lang="id-ID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" </a:t>
              </a:r>
              <a:r>
                <a:rPr lang="en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"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1</xdr:col>
      <xdr:colOff>0</xdr:colOff>
      <xdr:row>43</xdr:row>
      <xdr:rowOff>133350</xdr:rowOff>
    </xdr:from>
    <xdr:ext cx="738857" cy="19466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TextBox 6">
              <a:extLst>
                <a:ext uri="{FF2B5EF4-FFF2-40B4-BE49-F238E27FC236}">
                  <a16:creationId xmlns:a16="http://schemas.microsoft.com/office/drawing/2014/main" id="{404AC036-C430-46F5-A2AD-98C6E786A5C4}"/>
                </a:ext>
              </a:extLst>
            </xdr:cNvPr>
            <xdr:cNvSpPr txBox="1"/>
          </xdr:nvSpPr>
          <xdr:spPr>
            <a:xfrm>
              <a:off x="1074420" y="7539990"/>
              <a:ext cx="738857" cy="1946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m:rPr>
                        <m:sty m:val="p"/>
                      </m:rPr>
                      <a:rPr lang="id-ID" sz="110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DL</m:t>
                    </m:r>
                    <m:r>
                      <a:rPr lang="id-ID" sz="110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+</m:t>
                    </m:r>
                    <m:sSub>
                      <m:sSubPr>
                        <m:ctrlPr>
                          <a:rPr lang="en-ID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id-ID" sz="11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Z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id-ID" sz="11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α</m:t>
                        </m:r>
                      </m:sub>
                    </m:sSub>
                    <m:r>
                      <m:rPr>
                        <m:sty m:val="p"/>
                      </m:rPr>
                      <a:rPr lang="id-ID" sz="110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s</m:t>
                    </m:r>
                    <m:rad>
                      <m:radPr>
                        <m:degHide m:val="on"/>
                        <m:ctrlPr>
                          <a:rPr lang="en-ID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radPr>
                      <m:deg/>
                      <m:e>
                        <m:r>
                          <m:rPr>
                            <m:sty m:val="p"/>
                          </m:rPr>
                          <a:rPr lang="id-ID" sz="11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L</m:t>
                        </m:r>
                      </m:e>
                    </m:rad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7" name="TextBox 6">
              <a:extLst>
                <a:ext uri="{FF2B5EF4-FFF2-40B4-BE49-F238E27FC236}">
                  <a16:creationId xmlns:a16="http://schemas.microsoft.com/office/drawing/2014/main" id="{404AC036-C430-46F5-A2AD-98C6E786A5C4}"/>
                </a:ext>
              </a:extLst>
            </xdr:cNvPr>
            <xdr:cNvSpPr txBox="1"/>
          </xdr:nvSpPr>
          <xdr:spPr>
            <a:xfrm>
              <a:off x="1074420" y="7539990"/>
              <a:ext cx="738857" cy="1946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id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DL+Z</a:t>
              </a:r>
              <a:r>
                <a:rPr lang="en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id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α s</a:t>
              </a:r>
              <a:r>
                <a:rPr lang="en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√</a:t>
              </a:r>
              <a:r>
                <a:rPr lang="id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L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1</xdr:col>
      <xdr:colOff>388620</xdr:colOff>
      <xdr:row>47</xdr:row>
      <xdr:rowOff>11430</xdr:rowOff>
    </xdr:from>
    <xdr:ext cx="93948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TextBox 7">
              <a:extLst>
                <a:ext uri="{FF2B5EF4-FFF2-40B4-BE49-F238E27FC236}">
                  <a16:creationId xmlns:a16="http://schemas.microsoft.com/office/drawing/2014/main" id="{FEF90A8A-C1EC-409E-8D29-68EFCCC770C1}"/>
                </a:ext>
              </a:extLst>
            </xdr:cNvPr>
            <xdr:cNvSpPr txBox="1"/>
          </xdr:nvSpPr>
          <xdr:spPr>
            <a:xfrm>
              <a:off x="1463040" y="8088630"/>
              <a:ext cx="93948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r>
                    <m:rPr>
                      <m:sty m:val="p"/>
                    </m:rPr>
                    <a:rPr lang="id-ID" sz="1100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f</m:t>
                  </m:r>
                  <m:d>
                    <m:dPr>
                      <m:ctrlPr>
                        <a:rPr lang="en-ID" sz="110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dPr>
                    <m:e>
                      <m:sSub>
                        <m:sSubPr>
                          <m:ctrlPr>
                            <a:rPr lang="en-ID" sz="110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</m:ctrlPr>
                        </m:sSubPr>
                        <m:e>
                          <m:r>
                            <m:rPr>
                              <m:sty m:val="p"/>
                            </m:rPr>
                            <a:rPr lang="id-ID" sz="1100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Z</m:t>
                          </m:r>
                        </m:e>
                        <m:sub>
                          <m:r>
                            <m:rPr>
                              <m:sty m:val="p"/>
                            </m:rPr>
                            <a:rPr lang="id-ID" sz="1100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α</m:t>
                          </m:r>
                        </m:sub>
                      </m:sSub>
                    </m:e>
                  </m:d>
                </m:oMath>
              </a14:m>
              <a:r>
                <a:rPr lang="id-ID" sz="1100"/>
                <a:t> dan </a:t>
              </a:r>
              <a14:m>
                <m:oMath xmlns:m="http://schemas.openxmlformats.org/officeDocument/2006/math">
                  <m:r>
                    <m:rPr>
                      <m:sty m:val="p"/>
                    </m:rPr>
                    <a:rPr lang="id-ID" sz="1100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ψ</m:t>
                  </m:r>
                  <m:d>
                    <m:dPr>
                      <m:ctrlPr>
                        <a:rPr lang="en-ID" sz="110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dPr>
                    <m:e>
                      <m:sSub>
                        <m:sSubPr>
                          <m:ctrlPr>
                            <a:rPr lang="en-ID" sz="110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</m:ctrlPr>
                        </m:sSubPr>
                        <m:e>
                          <m:r>
                            <m:rPr>
                              <m:sty m:val="p"/>
                            </m:rPr>
                            <a:rPr lang="id-ID" sz="1100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Z</m:t>
                          </m:r>
                        </m:e>
                        <m:sub>
                          <m:r>
                            <m:rPr>
                              <m:sty m:val="p"/>
                            </m:rPr>
                            <a:rPr lang="id-ID" sz="1100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α</m:t>
                          </m:r>
                        </m:sub>
                      </m:sSub>
                    </m:e>
                  </m:d>
                </m:oMath>
              </a14:m>
              <a:endParaRPr lang="en-ID" sz="1100"/>
            </a:p>
          </xdr:txBody>
        </xdr:sp>
      </mc:Choice>
      <mc:Fallback xmlns="">
        <xdr:sp macro="" textlink="">
          <xdr:nvSpPr>
            <xdr:cNvPr id="8" name="TextBox 7">
              <a:extLst>
                <a:ext uri="{FF2B5EF4-FFF2-40B4-BE49-F238E27FC236}">
                  <a16:creationId xmlns:a16="http://schemas.microsoft.com/office/drawing/2014/main" id="{FEF90A8A-C1EC-409E-8D29-68EFCCC770C1}"/>
                </a:ext>
              </a:extLst>
            </xdr:cNvPr>
            <xdr:cNvSpPr txBox="1"/>
          </xdr:nvSpPr>
          <xdr:spPr>
            <a:xfrm>
              <a:off x="1463040" y="8088630"/>
              <a:ext cx="93948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id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f</a:t>
              </a:r>
              <a:r>
                <a:rPr lang="en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(</a:t>
              </a:r>
              <a:r>
                <a:rPr lang="id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Z</a:t>
              </a:r>
              <a:r>
                <a:rPr lang="en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id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α )</a:t>
              </a:r>
              <a:r>
                <a:rPr lang="id-ID" sz="1100"/>
                <a:t> dan </a:t>
              </a:r>
              <a:r>
                <a:rPr lang="id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ψ</a:t>
              </a:r>
              <a:r>
                <a:rPr lang="en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(</a:t>
              </a:r>
              <a:r>
                <a:rPr lang="id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Z</a:t>
              </a:r>
              <a:r>
                <a:rPr lang="en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id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α )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1</xdr:col>
      <xdr:colOff>106680</xdr:colOff>
      <xdr:row>47</xdr:row>
      <xdr:rowOff>163830</xdr:rowOff>
    </xdr:from>
    <xdr:ext cx="34079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TextBox 8">
              <a:extLst>
                <a:ext uri="{FF2B5EF4-FFF2-40B4-BE49-F238E27FC236}">
                  <a16:creationId xmlns:a16="http://schemas.microsoft.com/office/drawing/2014/main" id="{A11BBDD0-7251-461D-92FF-991D38FCCC64}"/>
                </a:ext>
              </a:extLst>
            </xdr:cNvPr>
            <xdr:cNvSpPr txBox="1"/>
          </xdr:nvSpPr>
          <xdr:spPr>
            <a:xfrm>
              <a:off x="1181100" y="8241030"/>
              <a:ext cx="34079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m:rPr>
                        <m:sty m:val="p"/>
                      </m:rPr>
                      <a:rPr lang="id-ID" sz="110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f</m:t>
                    </m:r>
                    <m:d>
                      <m:dPr>
                        <m:ctrlPr>
                          <a:rPr lang="en-ID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dPr>
                      <m:e>
                        <m:sSub>
                          <m:sSubPr>
                            <m:ctrlPr>
                              <a:rPr lang="en-ID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m:rPr>
                                <m:sty m:val="p"/>
                              </m:rPr>
                              <a:rPr lang="id-ID" sz="11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Z</m:t>
                            </m:r>
                          </m:e>
                          <m:sub>
                            <m:r>
                              <m:rPr>
                                <m:sty m:val="p"/>
                              </m:rPr>
                              <a:rPr lang="id-ID" sz="11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α</m:t>
                            </m:r>
                          </m:sub>
                        </m:sSub>
                      </m:e>
                    </m:d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9" name="TextBox 8">
              <a:extLst>
                <a:ext uri="{FF2B5EF4-FFF2-40B4-BE49-F238E27FC236}">
                  <a16:creationId xmlns:a16="http://schemas.microsoft.com/office/drawing/2014/main" id="{A11BBDD0-7251-461D-92FF-991D38FCCC64}"/>
                </a:ext>
              </a:extLst>
            </xdr:cNvPr>
            <xdr:cNvSpPr txBox="1"/>
          </xdr:nvSpPr>
          <xdr:spPr>
            <a:xfrm>
              <a:off x="1181100" y="8241030"/>
              <a:ext cx="34079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id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f</a:t>
              </a:r>
              <a:r>
                <a:rPr lang="en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(</a:t>
              </a:r>
              <a:r>
                <a:rPr lang="id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Z</a:t>
              </a:r>
              <a:r>
                <a:rPr lang="en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id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α )</a:t>
              </a:r>
              <a:endParaRPr lang="en-ID" sz="1100"/>
            </a:p>
          </xdr:txBody>
        </xdr:sp>
      </mc:Fallback>
    </mc:AlternateContent>
    <xdr:clientData/>
  </xdr:oneCellAnchor>
  <xdr:oneCellAnchor>
    <xdr:from>
      <xdr:col>1</xdr:col>
      <xdr:colOff>76200</xdr:colOff>
      <xdr:row>48</xdr:row>
      <xdr:rowOff>156210</xdr:rowOff>
    </xdr:from>
    <xdr:ext cx="399532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TextBox 9">
              <a:extLst>
                <a:ext uri="{FF2B5EF4-FFF2-40B4-BE49-F238E27FC236}">
                  <a16:creationId xmlns:a16="http://schemas.microsoft.com/office/drawing/2014/main" id="{42EFFA40-C212-49F0-9B35-CCCDC1201775}"/>
                </a:ext>
              </a:extLst>
            </xdr:cNvPr>
            <xdr:cNvSpPr txBox="1"/>
          </xdr:nvSpPr>
          <xdr:spPr>
            <a:xfrm>
              <a:off x="1150620" y="8401050"/>
              <a:ext cx="39953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m:rPr>
                        <m:sty m:val="p"/>
                      </m:rPr>
                      <a:rPr lang="id-ID" sz="110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ψ</m:t>
                    </m:r>
                    <m:d>
                      <m:dPr>
                        <m:ctrlPr>
                          <a:rPr lang="en-ID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dPr>
                      <m:e>
                        <m:sSub>
                          <m:sSubPr>
                            <m:ctrlPr>
                              <a:rPr lang="en-ID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m:rPr>
                                <m:sty m:val="p"/>
                              </m:rPr>
                              <a:rPr lang="id-ID" sz="11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Z</m:t>
                            </m:r>
                          </m:e>
                          <m:sub>
                            <m:r>
                              <m:rPr>
                                <m:sty m:val="p"/>
                              </m:rPr>
                              <a:rPr lang="id-ID" sz="11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α</m:t>
                            </m:r>
                          </m:sub>
                        </m:sSub>
                      </m:e>
                    </m:d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10" name="TextBox 9">
              <a:extLst>
                <a:ext uri="{FF2B5EF4-FFF2-40B4-BE49-F238E27FC236}">
                  <a16:creationId xmlns:a16="http://schemas.microsoft.com/office/drawing/2014/main" id="{42EFFA40-C212-49F0-9B35-CCCDC1201775}"/>
                </a:ext>
              </a:extLst>
            </xdr:cNvPr>
            <xdr:cNvSpPr txBox="1"/>
          </xdr:nvSpPr>
          <xdr:spPr>
            <a:xfrm>
              <a:off x="1150620" y="8401050"/>
              <a:ext cx="39953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id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ψ</a:t>
              </a:r>
              <a:r>
                <a:rPr lang="en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(</a:t>
              </a:r>
              <a:r>
                <a:rPr lang="id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Z</a:t>
              </a:r>
              <a:r>
                <a:rPr lang="en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id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α )</a:t>
              </a:r>
              <a:endParaRPr lang="en-ID" sz="1100"/>
            </a:p>
          </xdr:txBody>
        </xdr:sp>
      </mc:Fallback>
    </mc:AlternateContent>
    <xdr:clientData/>
  </xdr:oneCellAnchor>
  <xdr:twoCellAnchor>
    <xdr:from>
      <xdr:col>1</xdr:col>
      <xdr:colOff>0</xdr:colOff>
      <xdr:row>52</xdr:row>
      <xdr:rowOff>0</xdr:rowOff>
    </xdr:from>
    <xdr:to>
      <xdr:col>2</xdr:col>
      <xdr:colOff>487680</xdr:colOff>
      <xdr:row>52</xdr:row>
      <xdr:rowOff>152400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5AF2476E-D660-4E04-91BC-0FB184BD12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4420" y="8915400"/>
          <a:ext cx="164592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57</xdr:row>
      <xdr:rowOff>0</xdr:rowOff>
    </xdr:from>
    <xdr:to>
      <xdr:col>3</xdr:col>
      <xdr:colOff>403860</xdr:colOff>
      <xdr:row>59</xdr:row>
      <xdr:rowOff>99060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D166DC99-9C1C-4BBF-8F61-FB11DC08D0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4420" y="9768840"/>
          <a:ext cx="2179320" cy="4495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63</xdr:row>
      <xdr:rowOff>0</xdr:rowOff>
    </xdr:from>
    <xdr:to>
      <xdr:col>1</xdr:col>
      <xdr:colOff>251460</xdr:colOff>
      <xdr:row>64</xdr:row>
      <xdr:rowOff>129540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0BD92325-C573-4234-9D15-3ACEE6D7A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4420" y="10789920"/>
          <a:ext cx="251460" cy="3124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</xdr:col>
      <xdr:colOff>0</xdr:colOff>
      <xdr:row>71</xdr:row>
      <xdr:rowOff>0</xdr:rowOff>
    </xdr:from>
    <xdr:ext cx="738857" cy="19466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" name="TextBox 13">
              <a:extLst>
                <a:ext uri="{FF2B5EF4-FFF2-40B4-BE49-F238E27FC236}">
                  <a16:creationId xmlns:a16="http://schemas.microsoft.com/office/drawing/2014/main" id="{9A20FFBF-F599-449D-B4BB-FA4F1D45C359}"/>
                </a:ext>
              </a:extLst>
            </xdr:cNvPr>
            <xdr:cNvSpPr txBox="1"/>
          </xdr:nvSpPr>
          <xdr:spPr>
            <a:xfrm>
              <a:off x="1074420" y="12146280"/>
              <a:ext cx="738857" cy="1946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m:rPr>
                        <m:sty m:val="p"/>
                      </m:rPr>
                      <a:rPr lang="id-ID" sz="110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DL</m:t>
                    </m:r>
                    <m:r>
                      <a:rPr lang="id-ID" sz="110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+</m:t>
                    </m:r>
                    <m:sSub>
                      <m:sSubPr>
                        <m:ctrlPr>
                          <a:rPr lang="en-ID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id-ID" sz="11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Z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id-ID" sz="11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α</m:t>
                        </m:r>
                      </m:sub>
                    </m:sSub>
                    <m:r>
                      <m:rPr>
                        <m:sty m:val="p"/>
                      </m:rPr>
                      <a:rPr lang="id-ID" sz="110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s</m:t>
                    </m:r>
                    <m:rad>
                      <m:radPr>
                        <m:degHide m:val="on"/>
                        <m:ctrlPr>
                          <a:rPr lang="en-ID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radPr>
                      <m:deg/>
                      <m:e>
                        <m:r>
                          <m:rPr>
                            <m:sty m:val="p"/>
                          </m:rPr>
                          <a:rPr lang="id-ID" sz="11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L</m:t>
                        </m:r>
                      </m:e>
                    </m:rad>
                  </m:oMath>
                </m:oMathPara>
              </a14:m>
              <a:endParaRPr lang="en-ID" sz="1100"/>
            </a:p>
          </xdr:txBody>
        </xdr:sp>
      </mc:Choice>
      <mc:Fallback xmlns="">
        <xdr:sp macro="" textlink="">
          <xdr:nvSpPr>
            <xdr:cNvPr id="14" name="TextBox 13">
              <a:extLst>
                <a:ext uri="{FF2B5EF4-FFF2-40B4-BE49-F238E27FC236}">
                  <a16:creationId xmlns:a16="http://schemas.microsoft.com/office/drawing/2014/main" id="{9A20FFBF-F599-449D-B4BB-FA4F1D45C359}"/>
                </a:ext>
              </a:extLst>
            </xdr:cNvPr>
            <xdr:cNvSpPr txBox="1"/>
          </xdr:nvSpPr>
          <xdr:spPr>
            <a:xfrm>
              <a:off x="1074420" y="12146280"/>
              <a:ext cx="738857" cy="1946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id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DL+Z</a:t>
              </a:r>
              <a:r>
                <a:rPr lang="en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_</a:t>
              </a:r>
              <a:r>
                <a:rPr lang="id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α s</a:t>
              </a:r>
              <a:r>
                <a:rPr lang="en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√</a:t>
              </a:r>
              <a:r>
                <a:rPr lang="id-ID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L</a:t>
              </a:r>
              <a:endParaRPr lang="en-ID" sz="1100"/>
            </a:p>
          </xdr:txBody>
        </xdr:sp>
      </mc:Fallback>
    </mc:AlternateContent>
    <xdr:clientData/>
  </xdr:oneCellAnchor>
  <xdr:twoCellAnchor>
    <xdr:from>
      <xdr:col>1</xdr:col>
      <xdr:colOff>0</xdr:colOff>
      <xdr:row>76</xdr:row>
      <xdr:rowOff>0</xdr:rowOff>
    </xdr:from>
    <xdr:to>
      <xdr:col>1</xdr:col>
      <xdr:colOff>312420</xdr:colOff>
      <xdr:row>76</xdr:row>
      <xdr:rowOff>167640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6E6BC73D-C3E9-4319-900C-C1D7C181C9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4420" y="12984480"/>
          <a:ext cx="31242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86</xdr:row>
      <xdr:rowOff>0</xdr:rowOff>
    </xdr:from>
    <xdr:to>
      <xdr:col>1</xdr:col>
      <xdr:colOff>160020</xdr:colOff>
      <xdr:row>87</xdr:row>
      <xdr:rowOff>129540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0F33DF0E-A875-42B7-96D4-A321351853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4420" y="14676120"/>
          <a:ext cx="160020" cy="3124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91</xdr:row>
      <xdr:rowOff>0</xdr:rowOff>
    </xdr:from>
    <xdr:to>
      <xdr:col>1</xdr:col>
      <xdr:colOff>952500</xdr:colOff>
      <xdr:row>92</xdr:row>
      <xdr:rowOff>60960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394EE506-E8B1-4C0E-9F50-A524662D7B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4420" y="15529560"/>
          <a:ext cx="9525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96</xdr:row>
      <xdr:rowOff>0</xdr:rowOff>
    </xdr:from>
    <xdr:to>
      <xdr:col>2</xdr:col>
      <xdr:colOff>38100</xdr:colOff>
      <xdr:row>97</xdr:row>
      <xdr:rowOff>144780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96E1344F-D8D1-40D8-ADD8-823572D3DB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4420" y="16367760"/>
          <a:ext cx="1196340" cy="3276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405DCE-B15F-480E-814D-98D7A6677669}">
  <dimension ref="A1:E59"/>
  <sheetViews>
    <sheetView topLeftCell="A40" workbookViewId="0">
      <selection activeCell="F59" sqref="F59"/>
    </sheetView>
  </sheetViews>
  <sheetFormatPr defaultRowHeight="14.4" x14ac:dyDescent="0.3"/>
  <cols>
    <col min="1" max="1" width="13.77734375" customWidth="1"/>
    <col min="2" max="2" width="16.33203125" style="28" customWidth="1"/>
    <col min="3" max="3" width="13.109375" style="28" customWidth="1"/>
    <col min="4" max="4" width="14.33203125" style="28" customWidth="1"/>
    <col min="5" max="5" width="16" style="28" customWidth="1"/>
    <col min="6" max="6" width="13.5546875" bestFit="1" customWidth="1"/>
  </cols>
  <sheetData>
    <row r="1" spans="1:5" x14ac:dyDescent="0.3">
      <c r="A1" s="41" t="s">
        <v>50</v>
      </c>
    </row>
    <row r="2" spans="1:5" x14ac:dyDescent="0.3">
      <c r="A2" s="41" t="s">
        <v>51</v>
      </c>
    </row>
    <row r="3" spans="1:5" ht="39.6" x14ac:dyDescent="0.3">
      <c r="A3" s="36" t="s">
        <v>59</v>
      </c>
      <c r="B3" s="37" t="s">
        <v>42</v>
      </c>
      <c r="C3" s="38" t="s">
        <v>20</v>
      </c>
      <c r="D3" s="37" t="s">
        <v>48</v>
      </c>
      <c r="E3" s="39" t="s">
        <v>49</v>
      </c>
    </row>
    <row r="4" spans="1:5" x14ac:dyDescent="0.3">
      <c r="A4" s="2" t="s">
        <v>2</v>
      </c>
      <c r="B4" s="29">
        <v>21</v>
      </c>
      <c r="C4" s="30">
        <v>16</v>
      </c>
      <c r="D4" s="29">
        <v>17</v>
      </c>
      <c r="E4" s="29">
        <v>25</v>
      </c>
    </row>
    <row r="5" spans="1:5" x14ac:dyDescent="0.3">
      <c r="A5" s="2" t="s">
        <v>3</v>
      </c>
      <c r="B5" s="29">
        <v>23</v>
      </c>
      <c r="C5" s="30">
        <v>18</v>
      </c>
      <c r="D5" s="29">
        <v>12</v>
      </c>
      <c r="E5" s="29">
        <v>28</v>
      </c>
    </row>
    <row r="6" spans="1:5" x14ac:dyDescent="0.3">
      <c r="A6" s="2" t="s">
        <v>4</v>
      </c>
      <c r="B6" s="29">
        <v>27</v>
      </c>
      <c r="C6" s="30">
        <v>12</v>
      </c>
      <c r="D6" s="29">
        <v>15</v>
      </c>
      <c r="E6" s="29">
        <v>21</v>
      </c>
    </row>
    <row r="7" spans="1:5" x14ac:dyDescent="0.3">
      <c r="A7" s="2" t="s">
        <v>5</v>
      </c>
      <c r="B7" s="29">
        <v>24</v>
      </c>
      <c r="C7" s="30">
        <v>15</v>
      </c>
      <c r="D7" s="29">
        <v>11</v>
      </c>
      <c r="E7" s="29">
        <v>17</v>
      </c>
    </row>
    <row r="8" spans="1:5" x14ac:dyDescent="0.3">
      <c r="A8" s="2" t="s">
        <v>6</v>
      </c>
      <c r="B8" s="29">
        <v>30</v>
      </c>
      <c r="C8" s="30">
        <v>19</v>
      </c>
      <c r="D8" s="29">
        <v>18</v>
      </c>
      <c r="E8" s="29">
        <v>17</v>
      </c>
    </row>
    <row r="9" spans="1:5" x14ac:dyDescent="0.3">
      <c r="A9" s="2" t="s">
        <v>7</v>
      </c>
      <c r="B9" s="29">
        <v>23</v>
      </c>
      <c r="C9" s="30">
        <v>20</v>
      </c>
      <c r="D9" s="29">
        <v>14</v>
      </c>
      <c r="E9" s="29">
        <v>14</v>
      </c>
    </row>
    <row r="10" spans="1:5" x14ac:dyDescent="0.3">
      <c r="A10" s="2" t="s">
        <v>8</v>
      </c>
      <c r="B10" s="29">
        <v>20</v>
      </c>
      <c r="C10" s="30">
        <v>23</v>
      </c>
      <c r="D10" s="29">
        <v>16</v>
      </c>
      <c r="E10" s="29">
        <v>17</v>
      </c>
    </row>
    <row r="11" spans="1:5" x14ac:dyDescent="0.3">
      <c r="A11" s="2" t="s">
        <v>9</v>
      </c>
      <c r="B11" s="29">
        <v>28</v>
      </c>
      <c r="C11" s="30">
        <v>13</v>
      </c>
      <c r="D11" s="29">
        <v>19</v>
      </c>
      <c r="E11" s="29">
        <v>30</v>
      </c>
    </row>
    <row r="12" spans="1:5" x14ac:dyDescent="0.3">
      <c r="A12" s="2" t="s">
        <v>72</v>
      </c>
      <c r="B12" s="29">
        <v>19</v>
      </c>
      <c r="C12" s="30">
        <v>24</v>
      </c>
      <c r="D12" s="29">
        <v>25</v>
      </c>
      <c r="E12" s="29">
        <v>22</v>
      </c>
    </row>
    <row r="13" spans="1:5" x14ac:dyDescent="0.3">
      <c r="A13" s="2" t="s">
        <v>73</v>
      </c>
      <c r="B13" s="29">
        <v>25</v>
      </c>
      <c r="C13" s="30">
        <v>15</v>
      </c>
      <c r="D13" s="29">
        <v>18</v>
      </c>
      <c r="E13" s="29">
        <v>30</v>
      </c>
    </row>
    <row r="14" spans="1:5" x14ac:dyDescent="0.3">
      <c r="A14" s="2" t="s">
        <v>74</v>
      </c>
      <c r="B14" s="29">
        <v>28</v>
      </c>
      <c r="C14" s="30">
        <v>27</v>
      </c>
      <c r="D14" s="29">
        <v>26</v>
      </c>
      <c r="E14" s="29">
        <v>16</v>
      </c>
    </row>
    <row r="15" spans="1:5" x14ac:dyDescent="0.3">
      <c r="A15" s="2" t="s">
        <v>75</v>
      </c>
      <c r="B15" s="29">
        <v>30</v>
      </c>
      <c r="C15" s="30">
        <v>17</v>
      </c>
      <c r="D15" s="29">
        <v>20</v>
      </c>
      <c r="E15" s="29">
        <v>14</v>
      </c>
    </row>
    <row r="16" spans="1:5" x14ac:dyDescent="0.3">
      <c r="A16" s="51" t="s">
        <v>18</v>
      </c>
      <c r="B16" s="31">
        <f>SUM(B4:B15)</f>
        <v>298</v>
      </c>
      <c r="C16" s="32">
        <f>SUM(C4:C15)</f>
        <v>219</v>
      </c>
      <c r="D16" s="31">
        <f>SUM(D4:D15)</f>
        <v>211</v>
      </c>
      <c r="E16" s="32">
        <f>SUM(E4:E15)</f>
        <v>251</v>
      </c>
    </row>
    <row r="17" spans="1:5" x14ac:dyDescent="0.3">
      <c r="A17" s="33"/>
      <c r="B17" s="34"/>
      <c r="C17" s="34"/>
      <c r="D17" s="34"/>
      <c r="E17" s="34"/>
    </row>
    <row r="18" spans="1:5" x14ac:dyDescent="0.3">
      <c r="A18" s="41" t="s">
        <v>52</v>
      </c>
    </row>
    <row r="19" spans="1:5" x14ac:dyDescent="0.3">
      <c r="A19" s="104" t="s">
        <v>52</v>
      </c>
      <c r="B19" s="104"/>
      <c r="C19" s="104"/>
      <c r="D19"/>
    </row>
    <row r="20" spans="1:5" x14ac:dyDescent="0.3">
      <c r="A20" s="101" t="s">
        <v>53</v>
      </c>
      <c r="B20" s="27" t="s">
        <v>0</v>
      </c>
      <c r="C20" s="5">
        <v>6360</v>
      </c>
      <c r="D20" s="35"/>
      <c r="E20" s="96"/>
    </row>
    <row r="21" spans="1:5" x14ac:dyDescent="0.3">
      <c r="A21" s="102"/>
      <c r="B21" s="27" t="s">
        <v>1</v>
      </c>
      <c r="C21" s="5">
        <v>342</v>
      </c>
      <c r="D21" s="35"/>
      <c r="E21" s="96"/>
    </row>
    <row r="22" spans="1:5" x14ac:dyDescent="0.3">
      <c r="A22" s="102"/>
      <c r="B22" s="27" t="s">
        <v>56</v>
      </c>
      <c r="C22" s="5">
        <v>24</v>
      </c>
      <c r="D22" s="35"/>
      <c r="E22" s="96"/>
    </row>
    <row r="23" spans="1:5" x14ac:dyDescent="0.3">
      <c r="A23" s="103"/>
      <c r="B23" s="27" t="s">
        <v>57</v>
      </c>
      <c r="C23" s="5">
        <v>264</v>
      </c>
      <c r="D23" s="35"/>
      <c r="E23" s="96"/>
    </row>
    <row r="24" spans="1:5" x14ac:dyDescent="0.3">
      <c r="A24" s="97" t="s">
        <v>54</v>
      </c>
      <c r="B24" s="98"/>
      <c r="C24" s="5">
        <v>38559.321600000003</v>
      </c>
      <c r="D24" s="3"/>
    </row>
    <row r="25" spans="1:5" x14ac:dyDescent="0.3">
      <c r="A25" s="97" t="s">
        <v>55</v>
      </c>
      <c r="B25" s="98"/>
      <c r="C25" s="5">
        <v>120000</v>
      </c>
      <c r="D25" s="3"/>
    </row>
    <row r="26" spans="1:5" x14ac:dyDescent="0.3">
      <c r="A26" s="99" t="s">
        <v>14</v>
      </c>
      <c r="B26" s="100"/>
      <c r="C26" s="40">
        <v>165549.3216</v>
      </c>
      <c r="D26" s="3"/>
    </row>
    <row r="27" spans="1:5" x14ac:dyDescent="0.3">
      <c r="B27"/>
      <c r="C27" s="3"/>
      <c r="D27" s="3"/>
    </row>
    <row r="28" spans="1:5" x14ac:dyDescent="0.3">
      <c r="A28" s="41" t="s">
        <v>58</v>
      </c>
    </row>
    <row r="29" spans="1:5" x14ac:dyDescent="0.3">
      <c r="A29" t="s">
        <v>71</v>
      </c>
    </row>
    <row r="30" spans="1:5" x14ac:dyDescent="0.3">
      <c r="A30" s="112" t="s">
        <v>62</v>
      </c>
      <c r="B30" s="113">
        <v>0.15</v>
      </c>
    </row>
    <row r="31" spans="1:5" x14ac:dyDescent="0.3">
      <c r="A31" s="112" t="s">
        <v>63</v>
      </c>
      <c r="B31" s="114">
        <v>5.0000000000000001E-3</v>
      </c>
    </row>
    <row r="32" spans="1:5" x14ac:dyDescent="0.3">
      <c r="A32" s="112" t="s">
        <v>64</v>
      </c>
      <c r="B32" s="114">
        <v>2.5000000000000001E-2</v>
      </c>
    </row>
    <row r="33" spans="1:5" ht="43.2" x14ac:dyDescent="0.3">
      <c r="A33" s="112" t="s">
        <v>65</v>
      </c>
      <c r="B33" s="114">
        <v>5.0000000000000001E-3</v>
      </c>
    </row>
    <row r="34" spans="1:5" x14ac:dyDescent="0.3">
      <c r="A34" s="112" t="s">
        <v>66</v>
      </c>
      <c r="B34" s="114">
        <v>5.0000000000000001E-3</v>
      </c>
    </row>
    <row r="35" spans="1:5" ht="28.8" x14ac:dyDescent="0.3">
      <c r="A35" s="112" t="s">
        <v>67</v>
      </c>
      <c r="B35" s="113">
        <v>0.01</v>
      </c>
    </row>
    <row r="36" spans="1:5" x14ac:dyDescent="0.3">
      <c r="A36" s="112" t="s">
        <v>18</v>
      </c>
      <c r="B36" s="113">
        <f>SUM(B30:B35)</f>
        <v>0.2</v>
      </c>
    </row>
    <row r="38" spans="1:5" x14ac:dyDescent="0.3">
      <c r="A38" s="42" t="s">
        <v>68</v>
      </c>
    </row>
    <row r="39" spans="1:5" ht="39.6" x14ac:dyDescent="0.3">
      <c r="A39" s="36"/>
      <c r="B39" s="37" t="s">
        <v>42</v>
      </c>
      <c r="C39" s="38" t="s">
        <v>20</v>
      </c>
      <c r="D39" s="37" t="s">
        <v>48</v>
      </c>
      <c r="E39" s="39" t="s">
        <v>49</v>
      </c>
    </row>
    <row r="40" spans="1:5" x14ac:dyDescent="0.3">
      <c r="A40" s="1" t="s">
        <v>60</v>
      </c>
      <c r="B40" s="5">
        <v>2605166.6666666665</v>
      </c>
      <c r="C40" s="43">
        <v>1257994.18</v>
      </c>
      <c r="D40" s="44">
        <v>415336.49</v>
      </c>
      <c r="E40" s="5">
        <v>4850000</v>
      </c>
    </row>
    <row r="41" spans="1:5" x14ac:dyDescent="0.3">
      <c r="A41" s="1" t="s">
        <v>61</v>
      </c>
      <c r="B41" s="45">
        <f>B40*20%</f>
        <v>521033.33333333331</v>
      </c>
      <c r="C41" s="45">
        <f t="shared" ref="C41:E41" si="0">C40*20%</f>
        <v>251598.83600000001</v>
      </c>
      <c r="D41" s="45">
        <f t="shared" si="0"/>
        <v>83067.29800000001</v>
      </c>
      <c r="E41" s="45">
        <f t="shared" si="0"/>
        <v>970000</v>
      </c>
    </row>
    <row r="43" spans="1:5" x14ac:dyDescent="0.3">
      <c r="A43" s="41" t="s">
        <v>43</v>
      </c>
    </row>
    <row r="44" spans="1:5" x14ac:dyDescent="0.3">
      <c r="A44" t="s">
        <v>142</v>
      </c>
    </row>
    <row r="45" spans="1:5" x14ac:dyDescent="0.3">
      <c r="A45" s="46" t="s">
        <v>44</v>
      </c>
      <c r="B45" s="37" t="s">
        <v>43</v>
      </c>
    </row>
    <row r="46" spans="1:5" x14ac:dyDescent="0.3">
      <c r="A46" s="47" t="s">
        <v>42</v>
      </c>
      <c r="B46" s="48">
        <v>896177333.33333325</v>
      </c>
    </row>
    <row r="47" spans="1:5" x14ac:dyDescent="0.3">
      <c r="A47" s="1" t="s">
        <v>20</v>
      </c>
      <c r="B47" s="48">
        <v>323304504.25999993</v>
      </c>
    </row>
    <row r="48" spans="1:5" x14ac:dyDescent="0.3">
      <c r="A48" s="47" t="s">
        <v>17</v>
      </c>
      <c r="B48" s="48">
        <v>108402823.89</v>
      </c>
    </row>
    <row r="49" spans="1:5" x14ac:dyDescent="0.3">
      <c r="A49" s="47" t="s">
        <v>70</v>
      </c>
      <c r="B49" s="48">
        <v>1377400000</v>
      </c>
    </row>
    <row r="50" spans="1:5" x14ac:dyDescent="0.3">
      <c r="A50" s="49" t="s">
        <v>18</v>
      </c>
      <c r="B50" s="50">
        <v>2705284661.4833336</v>
      </c>
    </row>
    <row r="52" spans="1:5" x14ac:dyDescent="0.3">
      <c r="A52" t="s">
        <v>79</v>
      </c>
    </row>
    <row r="53" spans="1:5" x14ac:dyDescent="0.3">
      <c r="A53" t="s">
        <v>80</v>
      </c>
    </row>
    <row r="54" spans="1:5" ht="14.4" customHeight="1" x14ac:dyDescent="0.3">
      <c r="A54" s="46" t="s">
        <v>44</v>
      </c>
      <c r="B54" s="37" t="s">
        <v>76</v>
      </c>
      <c r="C54" s="37" t="s">
        <v>77</v>
      </c>
      <c r="D54" s="37" t="s">
        <v>78</v>
      </c>
      <c r="E54" s="37" t="s">
        <v>18</v>
      </c>
    </row>
    <row r="55" spans="1:5" x14ac:dyDescent="0.3">
      <c r="A55" s="27" t="s">
        <v>42</v>
      </c>
      <c r="B55" s="48">
        <v>896177333.33333325</v>
      </c>
      <c r="C55" s="48">
        <v>165549.3216</v>
      </c>
      <c r="D55" s="48">
        <v>521033.33333333331</v>
      </c>
      <c r="E55" s="50">
        <v>896863915.98826659</v>
      </c>
    </row>
    <row r="56" spans="1:5" x14ac:dyDescent="0.3">
      <c r="A56" s="27" t="s">
        <v>20</v>
      </c>
      <c r="B56" s="48">
        <v>323304504.25999993</v>
      </c>
      <c r="C56" s="48">
        <v>165549.3216</v>
      </c>
      <c r="D56" s="48">
        <v>251598.83600000001</v>
      </c>
      <c r="E56" s="50">
        <v>323721652.41759998</v>
      </c>
    </row>
    <row r="57" spans="1:5" x14ac:dyDescent="0.3">
      <c r="A57" s="27" t="s">
        <v>17</v>
      </c>
      <c r="B57" s="48">
        <v>108402823.89</v>
      </c>
      <c r="C57" s="48">
        <v>165549.3216</v>
      </c>
      <c r="D57" s="48">
        <v>83067.29800000001</v>
      </c>
      <c r="E57" s="50">
        <v>108651440.5096</v>
      </c>
    </row>
    <row r="58" spans="1:5" x14ac:dyDescent="0.3">
      <c r="A58" s="27" t="s">
        <v>70</v>
      </c>
      <c r="B58" s="48">
        <v>1377400000</v>
      </c>
      <c r="C58" s="48">
        <v>165549.3216</v>
      </c>
      <c r="D58" s="48">
        <v>970000</v>
      </c>
      <c r="E58" s="50">
        <v>1378535549.3216</v>
      </c>
    </row>
    <row r="59" spans="1:5" x14ac:dyDescent="0.3">
      <c r="A59" s="26" t="s">
        <v>18</v>
      </c>
      <c r="B59" s="50">
        <v>2705284661.4833336</v>
      </c>
      <c r="C59" s="50">
        <v>662197.28639999998</v>
      </c>
      <c r="D59" s="50">
        <v>1825699.4673333333</v>
      </c>
      <c r="E59" s="52">
        <v>2707772558.2370663</v>
      </c>
    </row>
  </sheetData>
  <mergeCells count="6">
    <mergeCell ref="A19:C19"/>
    <mergeCell ref="E20:E23"/>
    <mergeCell ref="A24:B24"/>
    <mergeCell ref="A25:B25"/>
    <mergeCell ref="A26:B26"/>
    <mergeCell ref="A20:A23"/>
  </mergeCells>
  <phoneticPr fontId="1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2CCBFE-3658-4789-9287-E61CBEF5532D}">
  <dimension ref="B3:E15"/>
  <sheetViews>
    <sheetView workbookViewId="0">
      <selection activeCell="E14" sqref="E14"/>
    </sheetView>
  </sheetViews>
  <sheetFormatPr defaultRowHeight="14.4" x14ac:dyDescent="0.3"/>
  <cols>
    <col min="3" max="3" width="11" bestFit="1" customWidth="1"/>
    <col min="4" max="4" width="35.21875" bestFit="1" customWidth="1"/>
    <col min="5" max="5" width="9.33203125" bestFit="1" customWidth="1"/>
  </cols>
  <sheetData>
    <row r="3" spans="2:5" x14ac:dyDescent="0.3">
      <c r="B3" s="1"/>
      <c r="C3" s="2" t="s">
        <v>15</v>
      </c>
      <c r="D3" s="2" t="s">
        <v>16</v>
      </c>
      <c r="E3" s="2" t="s">
        <v>17</v>
      </c>
    </row>
    <row r="4" spans="2:5" x14ac:dyDescent="0.3">
      <c r="B4" s="1" t="s">
        <v>2</v>
      </c>
      <c r="C4" s="2">
        <v>12</v>
      </c>
      <c r="D4" s="2">
        <v>14</v>
      </c>
      <c r="E4" s="2">
        <v>14</v>
      </c>
    </row>
    <row r="5" spans="2:5" x14ac:dyDescent="0.3">
      <c r="B5" s="1" t="s">
        <v>3</v>
      </c>
      <c r="C5" s="2">
        <v>14</v>
      </c>
      <c r="D5" s="2">
        <v>13</v>
      </c>
      <c r="E5" s="2">
        <v>16</v>
      </c>
    </row>
    <row r="6" spans="2:5" x14ac:dyDescent="0.3">
      <c r="B6" s="1" t="s">
        <v>4</v>
      </c>
      <c r="C6" s="2">
        <v>23</v>
      </c>
      <c r="D6" s="2">
        <v>13</v>
      </c>
      <c r="E6" s="2">
        <v>13</v>
      </c>
    </row>
    <row r="7" spans="2:5" x14ac:dyDescent="0.3">
      <c r="B7" s="1" t="s">
        <v>5</v>
      </c>
      <c r="C7" s="2">
        <v>13</v>
      </c>
      <c r="D7" s="2">
        <v>12</v>
      </c>
      <c r="E7" s="2">
        <v>25</v>
      </c>
    </row>
    <row r="8" spans="2:5" x14ac:dyDescent="0.3">
      <c r="B8" s="1" t="s">
        <v>6</v>
      </c>
      <c r="C8" s="2">
        <v>16</v>
      </c>
      <c r="D8" s="2">
        <v>14</v>
      </c>
      <c r="E8" s="2">
        <v>17</v>
      </c>
    </row>
    <row r="9" spans="2:5" x14ac:dyDescent="0.3">
      <c r="B9" s="1" t="s">
        <v>7</v>
      </c>
      <c r="C9" s="2">
        <v>22</v>
      </c>
      <c r="D9" s="2">
        <v>12</v>
      </c>
      <c r="E9" s="2">
        <v>14</v>
      </c>
    </row>
    <row r="10" spans="2:5" x14ac:dyDescent="0.3">
      <c r="B10" s="1" t="s">
        <v>8</v>
      </c>
      <c r="C10" s="2">
        <v>17</v>
      </c>
      <c r="D10" s="2">
        <v>13</v>
      </c>
      <c r="E10" s="2">
        <v>20</v>
      </c>
    </row>
    <row r="11" spans="2:5" x14ac:dyDescent="0.3">
      <c r="B11" s="1" t="s">
        <v>9</v>
      </c>
      <c r="C11" s="2">
        <v>13</v>
      </c>
      <c r="D11" s="2">
        <v>16</v>
      </c>
      <c r="E11" s="2">
        <v>16</v>
      </c>
    </row>
    <row r="12" spans="2:5" x14ac:dyDescent="0.3">
      <c r="B12" s="1" t="s">
        <v>10</v>
      </c>
      <c r="C12" s="2">
        <v>13</v>
      </c>
      <c r="D12" s="2">
        <v>14</v>
      </c>
      <c r="E12" s="2">
        <v>13</v>
      </c>
    </row>
    <row r="13" spans="2:5" x14ac:dyDescent="0.3">
      <c r="B13" s="1" t="s">
        <v>11</v>
      </c>
      <c r="C13" s="2">
        <v>16</v>
      </c>
      <c r="D13" s="2">
        <v>13</v>
      </c>
      <c r="E13" s="2">
        <v>19</v>
      </c>
    </row>
    <row r="14" spans="2:5" x14ac:dyDescent="0.3">
      <c r="B14" s="1" t="s">
        <v>12</v>
      </c>
      <c r="C14" s="2">
        <v>14</v>
      </c>
      <c r="D14" s="2">
        <v>18</v>
      </c>
      <c r="E14" s="2">
        <v>28</v>
      </c>
    </row>
    <row r="15" spans="2:5" x14ac:dyDescent="0.3">
      <c r="B15" s="1" t="s">
        <v>13</v>
      </c>
      <c r="C15" s="2">
        <v>26</v>
      </c>
      <c r="D15" s="2">
        <v>20</v>
      </c>
      <c r="E15" s="2">
        <v>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74C13A-3024-481A-A87F-DF82BB075967}">
  <dimension ref="A2:R125"/>
  <sheetViews>
    <sheetView workbookViewId="0">
      <selection activeCell="M20" sqref="M20"/>
    </sheetView>
  </sheetViews>
  <sheetFormatPr defaultRowHeight="13.2" x14ac:dyDescent="0.25"/>
  <cols>
    <col min="1" max="1" width="15.6640625" style="7" customWidth="1"/>
    <col min="2" max="2" width="16.88671875" style="7" bestFit="1" customWidth="1"/>
    <col min="3" max="3" width="9" style="7" bestFit="1" customWidth="1"/>
    <col min="4" max="4" width="13.109375" style="7" customWidth="1"/>
    <col min="5" max="5" width="13.88671875" style="7" customWidth="1"/>
    <col min="6" max="6" width="16.6640625" style="7" customWidth="1"/>
    <col min="7" max="7" width="16.21875" style="7" bestFit="1" customWidth="1"/>
    <col min="8" max="8" width="11.21875" style="7" bestFit="1" customWidth="1"/>
    <col min="9" max="9" width="4.88671875" style="7" customWidth="1"/>
    <col min="10" max="10" width="16.33203125" style="7" customWidth="1"/>
    <col min="11" max="11" width="16.21875" style="7" bestFit="1" customWidth="1"/>
    <col min="12" max="12" width="5.5546875" style="7" customWidth="1"/>
    <col min="13" max="13" width="16.44140625" style="7" bestFit="1" customWidth="1"/>
    <col min="14" max="14" width="14.44140625" style="7" bestFit="1" customWidth="1"/>
    <col min="15" max="16384" width="8.88671875" style="7"/>
  </cols>
  <sheetData>
    <row r="2" spans="1:7" x14ac:dyDescent="0.25">
      <c r="B2" s="57" t="s">
        <v>42</v>
      </c>
    </row>
    <row r="3" spans="1:7" x14ac:dyDescent="0.25">
      <c r="A3" s="53" t="s">
        <v>59</v>
      </c>
      <c r="B3" s="56" t="s">
        <v>81</v>
      </c>
      <c r="C3" s="53"/>
      <c r="D3" s="53"/>
      <c r="F3" s="66" t="s">
        <v>19</v>
      </c>
      <c r="G3" s="58">
        <f>'Data Spare Part Tahun 2022'!B40</f>
        <v>2605166.6666666665</v>
      </c>
    </row>
    <row r="4" spans="1:7" ht="14.4" x14ac:dyDescent="0.25">
      <c r="A4" s="24" t="s">
        <v>2</v>
      </c>
      <c r="B4" s="2">
        <v>21</v>
      </c>
      <c r="C4" s="13">
        <f t="shared" ref="C4:C15" si="0">B4-$B$17</f>
        <v>-3.8333333333333321</v>
      </c>
      <c r="D4" s="13">
        <f>C4^2</f>
        <v>14.694444444444436</v>
      </c>
    </row>
    <row r="5" spans="1:7" ht="14.4" x14ac:dyDescent="0.25">
      <c r="A5" s="24" t="s">
        <v>3</v>
      </c>
      <c r="B5" s="2">
        <v>23</v>
      </c>
      <c r="C5" s="13">
        <f t="shared" si="0"/>
        <v>-1.8333333333333321</v>
      </c>
      <c r="D5" s="13">
        <f t="shared" ref="D5:D15" si="1">C5^2</f>
        <v>3.3611111111111067</v>
      </c>
      <c r="F5" s="66" t="s">
        <v>83</v>
      </c>
      <c r="G5" s="58">
        <f>'Data Spare Part Tahun 2022'!B41</f>
        <v>521033.33333333331</v>
      </c>
    </row>
    <row r="6" spans="1:7" ht="14.4" x14ac:dyDescent="0.25">
      <c r="A6" s="24" t="s">
        <v>4</v>
      </c>
      <c r="B6" s="2">
        <v>27</v>
      </c>
      <c r="C6" s="13">
        <f t="shared" si="0"/>
        <v>2.1666666666666679</v>
      </c>
      <c r="D6" s="13">
        <f t="shared" si="1"/>
        <v>4.69444444444445</v>
      </c>
    </row>
    <row r="7" spans="1:7" ht="14.4" x14ac:dyDescent="0.25">
      <c r="A7" s="24" t="s">
        <v>5</v>
      </c>
      <c r="B7" s="2">
        <v>24</v>
      </c>
      <c r="C7" s="13">
        <f t="shared" si="0"/>
        <v>-0.83333333333333215</v>
      </c>
      <c r="D7" s="13">
        <f t="shared" si="1"/>
        <v>0.69444444444444242</v>
      </c>
      <c r="F7" s="66" t="s">
        <v>77</v>
      </c>
      <c r="G7" s="59">
        <f>'Data Spare Part Tahun 2022'!C26</f>
        <v>165549.3216</v>
      </c>
    </row>
    <row r="8" spans="1:7" ht="14.4" x14ac:dyDescent="0.25">
      <c r="A8" s="24" t="s">
        <v>6</v>
      </c>
      <c r="B8" s="2">
        <v>30</v>
      </c>
      <c r="C8" s="13">
        <f t="shared" si="0"/>
        <v>5.1666666666666679</v>
      </c>
      <c r="D8" s="13">
        <f t="shared" si="1"/>
        <v>26.694444444444457</v>
      </c>
    </row>
    <row r="9" spans="1:7" ht="14.4" x14ac:dyDescent="0.25">
      <c r="A9" s="24" t="s">
        <v>7</v>
      </c>
      <c r="B9" s="2">
        <v>23</v>
      </c>
      <c r="C9" s="13">
        <f t="shared" si="0"/>
        <v>-1.8333333333333321</v>
      </c>
      <c r="D9" s="13">
        <f t="shared" si="1"/>
        <v>3.3611111111111067</v>
      </c>
      <c r="F9" s="66" t="s">
        <v>27</v>
      </c>
      <c r="G9" s="7">
        <v>4</v>
      </c>
    </row>
    <row r="10" spans="1:7" ht="14.4" x14ac:dyDescent="0.25">
      <c r="A10" s="24" t="s">
        <v>8</v>
      </c>
      <c r="B10" s="2">
        <v>20</v>
      </c>
      <c r="C10" s="13">
        <f t="shared" si="0"/>
        <v>-4.8333333333333321</v>
      </c>
      <c r="D10" s="13">
        <f t="shared" si="1"/>
        <v>23.3611111111111</v>
      </c>
      <c r="F10" s="7" t="s">
        <v>33</v>
      </c>
      <c r="G10" s="60">
        <f>G9/260</f>
        <v>1.5384615384615385E-2</v>
      </c>
    </row>
    <row r="11" spans="1:7" ht="14.4" x14ac:dyDescent="0.25">
      <c r="A11" s="24" t="s">
        <v>9</v>
      </c>
      <c r="B11" s="2">
        <v>28</v>
      </c>
      <c r="C11" s="13">
        <f t="shared" si="0"/>
        <v>3.1666666666666679</v>
      </c>
      <c r="D11" s="13">
        <f t="shared" si="1"/>
        <v>10.027777777777786</v>
      </c>
    </row>
    <row r="12" spans="1:7" ht="14.4" x14ac:dyDescent="0.25">
      <c r="A12" s="24" t="s">
        <v>72</v>
      </c>
      <c r="B12" s="2">
        <v>19</v>
      </c>
      <c r="C12" s="13">
        <f t="shared" si="0"/>
        <v>-5.8333333333333321</v>
      </c>
      <c r="D12" s="13">
        <f t="shared" si="1"/>
        <v>34.027777777777764</v>
      </c>
      <c r="F12" s="66" t="s">
        <v>23</v>
      </c>
    </row>
    <row r="13" spans="1:7" ht="14.4" x14ac:dyDescent="0.25">
      <c r="A13" s="24" t="s">
        <v>73</v>
      </c>
      <c r="B13" s="2">
        <v>25</v>
      </c>
      <c r="C13" s="13">
        <f t="shared" si="0"/>
        <v>0.16666666666666785</v>
      </c>
      <c r="D13" s="13">
        <f t="shared" si="1"/>
        <v>2.7777777777778172E-2</v>
      </c>
      <c r="F13" s="7" t="s">
        <v>84</v>
      </c>
    </row>
    <row r="14" spans="1:7" ht="14.4" x14ac:dyDescent="0.25">
      <c r="A14" s="24" t="s">
        <v>74</v>
      </c>
      <c r="B14" s="2">
        <v>28</v>
      </c>
      <c r="C14" s="13">
        <f t="shared" si="0"/>
        <v>3.1666666666666679</v>
      </c>
      <c r="D14" s="13">
        <f t="shared" si="1"/>
        <v>10.027777777777786</v>
      </c>
      <c r="F14" s="10">
        <v>0.3</v>
      </c>
      <c r="G14" s="61">
        <f>G3*F14</f>
        <v>781549.99999999988</v>
      </c>
    </row>
    <row r="15" spans="1:7" ht="14.4" x14ac:dyDescent="0.25">
      <c r="A15" s="24" t="s">
        <v>75</v>
      </c>
      <c r="B15" s="2">
        <v>30</v>
      </c>
      <c r="C15" s="13">
        <f t="shared" si="0"/>
        <v>5.1666666666666679</v>
      </c>
      <c r="D15" s="13">
        <f t="shared" si="1"/>
        <v>26.694444444444457</v>
      </c>
    </row>
    <row r="16" spans="1:7" x14ac:dyDescent="0.25">
      <c r="A16" s="62" t="s">
        <v>18</v>
      </c>
      <c r="B16" s="63">
        <f>SUM(B4:B15)</f>
        <v>298</v>
      </c>
      <c r="C16" s="55"/>
      <c r="D16" s="13">
        <f>SUM(D4:D15)</f>
        <v>157.66666666666669</v>
      </c>
    </row>
    <row r="17" spans="1:14" x14ac:dyDescent="0.25">
      <c r="A17" s="62" t="s">
        <v>21</v>
      </c>
      <c r="B17" s="64">
        <f>B16/12</f>
        <v>24.833333333333332</v>
      </c>
      <c r="C17" s="14"/>
    </row>
    <row r="19" spans="1:14" x14ac:dyDescent="0.25">
      <c r="A19" s="7" t="s">
        <v>22</v>
      </c>
    </row>
    <row r="20" spans="1:14" x14ac:dyDescent="0.25">
      <c r="A20" s="7" t="s">
        <v>82</v>
      </c>
      <c r="B20" s="54"/>
      <c r="M20" s="115"/>
    </row>
    <row r="21" spans="1:14" x14ac:dyDescent="0.25">
      <c r="B21" s="54"/>
      <c r="M21" s="16"/>
    </row>
    <row r="22" spans="1:14" x14ac:dyDescent="0.25">
      <c r="B22" s="54"/>
      <c r="M22" s="16"/>
    </row>
    <row r="23" spans="1:14" x14ac:dyDescent="0.25">
      <c r="A23" s="7" t="s">
        <v>82</v>
      </c>
      <c r="B23" s="54"/>
    </row>
    <row r="24" spans="1:14" x14ac:dyDescent="0.25">
      <c r="B24" s="54"/>
      <c r="N24" s="9"/>
    </row>
    <row r="25" spans="1:14" x14ac:dyDescent="0.25">
      <c r="B25" s="54"/>
      <c r="N25" s="9"/>
    </row>
    <row r="26" spans="1:14" x14ac:dyDescent="0.25">
      <c r="A26" s="7" t="s">
        <v>82</v>
      </c>
      <c r="B26" s="65">
        <f>SQRT(D16/(12-1))</f>
        <v>3.7859388972001828</v>
      </c>
    </row>
    <row r="27" spans="1:14" x14ac:dyDescent="0.25">
      <c r="B27" s="54"/>
      <c r="N27" s="20"/>
    </row>
    <row r="28" spans="1:14" x14ac:dyDescent="0.25">
      <c r="B28" s="54"/>
    </row>
    <row r="29" spans="1:14" x14ac:dyDescent="0.25">
      <c r="A29" s="7" t="s">
        <v>26</v>
      </c>
      <c r="N29" s="9"/>
    </row>
    <row r="31" spans="1:14" x14ac:dyDescent="0.25">
      <c r="A31" s="15" t="s">
        <v>25</v>
      </c>
    </row>
    <row r="32" spans="1:14" x14ac:dyDescent="0.25">
      <c r="A32" s="7" t="s">
        <v>31</v>
      </c>
      <c r="N32" s="17"/>
    </row>
    <row r="33" spans="1:18" ht="14.4" customHeight="1" x14ac:dyDescent="0.25"/>
    <row r="35" spans="1:18" x14ac:dyDescent="0.25">
      <c r="A35" s="7" t="s">
        <v>85</v>
      </c>
      <c r="M35" s="7" t="s">
        <v>36</v>
      </c>
      <c r="N35" s="6">
        <f>B16*G3</f>
        <v>776339666.66666663</v>
      </c>
      <c r="Q35" s="7" t="s">
        <v>41</v>
      </c>
    </row>
    <row r="36" spans="1:18" x14ac:dyDescent="0.25">
      <c r="C36" s="19"/>
      <c r="M36" s="7" t="s">
        <v>37</v>
      </c>
      <c r="N36" s="6" t="e">
        <f>(B16*G7)/B75</f>
        <v>#DIV/0!</v>
      </c>
    </row>
    <row r="37" spans="1:18" x14ac:dyDescent="0.25">
      <c r="M37" s="7" t="s">
        <v>38</v>
      </c>
      <c r="N37" s="21">
        <f>((B75/2)+B88-(B16*G10))*G5</f>
        <v>354772.89566191362</v>
      </c>
    </row>
    <row r="38" spans="1:18" x14ac:dyDescent="0.25">
      <c r="A38" s="7" t="s">
        <v>85</v>
      </c>
      <c r="B38" s="20">
        <f>(2*(G7*B16))/G5</f>
        <v>189.36868211937818</v>
      </c>
      <c r="M38" s="7" t="s">
        <v>39</v>
      </c>
      <c r="N38" s="12" t="e">
        <f>(G14*B16*B65)/B75</f>
        <v>#DIV/0!</v>
      </c>
    </row>
    <row r="39" spans="1:18" x14ac:dyDescent="0.25">
      <c r="A39" s="7" t="s">
        <v>85</v>
      </c>
      <c r="B39" s="17">
        <f>SQRT(B38)</f>
        <v>13.76112939112841</v>
      </c>
      <c r="C39" s="7" t="s">
        <v>86</v>
      </c>
      <c r="M39" s="7" t="s">
        <v>40</v>
      </c>
      <c r="N39" s="6" t="e">
        <f>SUM(N35:N38)</f>
        <v>#DIV/0!</v>
      </c>
      <c r="R39" s="17"/>
    </row>
    <row r="40" spans="1:18" x14ac:dyDescent="0.25">
      <c r="K40" s="17"/>
    </row>
    <row r="41" spans="1:18" x14ac:dyDescent="0.25">
      <c r="A41" s="7" t="s">
        <v>87</v>
      </c>
    </row>
    <row r="42" spans="1:18" x14ac:dyDescent="0.25">
      <c r="A42" s="68" t="s">
        <v>88</v>
      </c>
    </row>
    <row r="44" spans="1:18" x14ac:dyDescent="0.25">
      <c r="A44" s="68" t="s">
        <v>88</v>
      </c>
    </row>
    <row r="46" spans="1:18" x14ac:dyDescent="0.25">
      <c r="A46" s="68" t="s">
        <v>88</v>
      </c>
      <c r="B46" s="18">
        <f>(G5*B39)/(G14*B16)</f>
        <v>3.0785524364940517E-2</v>
      </c>
      <c r="H46" s="9"/>
    </row>
    <row r="48" spans="1:18" x14ac:dyDescent="0.25">
      <c r="A48" s="7" t="s">
        <v>90</v>
      </c>
    </row>
    <row r="49" spans="1:4" x14ac:dyDescent="0.25">
      <c r="A49" s="7" t="s">
        <v>24</v>
      </c>
      <c r="B49" s="7">
        <v>1.87</v>
      </c>
    </row>
    <row r="51" spans="1:4" x14ac:dyDescent="0.25">
      <c r="A51" s="7" t="s">
        <v>91</v>
      </c>
    </row>
    <row r="52" spans="1:4" x14ac:dyDescent="0.25">
      <c r="A52" s="7" t="s">
        <v>92</v>
      </c>
    </row>
    <row r="53" spans="1:4" ht="14.4" x14ac:dyDescent="0.3">
      <c r="A53" s="7" t="s">
        <v>92</v>
      </c>
      <c r="B53"/>
    </row>
    <row r="55" spans="1:4" x14ac:dyDescent="0.25">
      <c r="A55" s="7" t="s">
        <v>92</v>
      </c>
      <c r="B55" s="69">
        <f>(B16*G10)+((B49)*(B26*(SQRT(G10))))</f>
        <v>5.4627448067686819</v>
      </c>
      <c r="C55" s="7" t="s">
        <v>86</v>
      </c>
    </row>
    <row r="57" spans="1:4" x14ac:dyDescent="0.25">
      <c r="A57" s="7" t="s">
        <v>93</v>
      </c>
      <c r="D57" s="7" t="s">
        <v>94</v>
      </c>
    </row>
    <row r="58" spans="1:4" x14ac:dyDescent="0.25">
      <c r="A58" s="16" t="s">
        <v>28</v>
      </c>
      <c r="C58" s="7">
        <v>0.56559999999999999</v>
      </c>
    </row>
    <row r="59" spans="1:4" x14ac:dyDescent="0.25">
      <c r="A59" s="16" t="s">
        <v>29</v>
      </c>
      <c r="C59" s="7">
        <v>1.11E-2</v>
      </c>
    </row>
    <row r="61" spans="1:4" x14ac:dyDescent="0.25">
      <c r="A61" s="7" t="s">
        <v>95</v>
      </c>
    </row>
    <row r="62" spans="1:4" ht="14.4" x14ac:dyDescent="0.3">
      <c r="A62" s="7" t="s">
        <v>30</v>
      </c>
      <c r="B62"/>
    </row>
    <row r="63" spans="1:4" ht="14.4" x14ac:dyDescent="0.3">
      <c r="A63" s="7" t="s">
        <v>30</v>
      </c>
      <c r="B63"/>
    </row>
    <row r="64" spans="1:4" x14ac:dyDescent="0.25">
      <c r="A64" s="7" t="s">
        <v>30</v>
      </c>
      <c r="B64" s="14">
        <f>(B26*(SQRT(G10)))*(C58-(B49*C59))</f>
        <v>0.25585169452099915</v>
      </c>
      <c r="C64" s="7" t="s">
        <v>96</v>
      </c>
    </row>
    <row r="65" spans="1:3" x14ac:dyDescent="0.25">
      <c r="A65" s="7" t="s">
        <v>30</v>
      </c>
      <c r="B65" s="17">
        <f>ROUNDUP(B64,0)</f>
        <v>1</v>
      </c>
      <c r="C65" s="7" t="s">
        <v>86</v>
      </c>
    </row>
    <row r="67" spans="1:3" x14ac:dyDescent="0.25">
      <c r="A67" s="7" t="s">
        <v>97</v>
      </c>
    </row>
    <row r="68" spans="1:3" ht="14.4" x14ac:dyDescent="0.3">
      <c r="A68" s="7" t="s">
        <v>32</v>
      </c>
      <c r="B68"/>
    </row>
    <row r="71" spans="1:3" ht="14.4" x14ac:dyDescent="0.3">
      <c r="A71" s="7" t="s">
        <v>32</v>
      </c>
      <c r="B71"/>
    </row>
    <row r="74" spans="1:3" x14ac:dyDescent="0.25">
      <c r="A74" s="7" t="s">
        <v>32</v>
      </c>
      <c r="B74" s="17">
        <f>SQRT(((2*B16)*((G7)+(B65*G14)))/G5)</f>
        <v>32.914566412446909</v>
      </c>
      <c r="C74" s="7" t="s">
        <v>86</v>
      </c>
    </row>
    <row r="75" spans="1:3" x14ac:dyDescent="0.25">
      <c r="B75" s="20"/>
    </row>
    <row r="76" spans="1:3" x14ac:dyDescent="0.25">
      <c r="A76" s="7" t="s">
        <v>98</v>
      </c>
    </row>
    <row r="77" spans="1:3" ht="14.4" x14ac:dyDescent="0.3">
      <c r="A77" s="67" t="s">
        <v>88</v>
      </c>
      <c r="B77"/>
    </row>
    <row r="79" spans="1:3" ht="14.4" x14ac:dyDescent="0.3">
      <c r="A79" s="67" t="s">
        <v>88</v>
      </c>
      <c r="B79"/>
    </row>
    <row r="81" spans="1:3" x14ac:dyDescent="0.25">
      <c r="A81" s="67" t="s">
        <v>88</v>
      </c>
      <c r="B81" s="9">
        <f>(G5*B74)/(G14*B16)</f>
        <v>7.3634376761626208E-2</v>
      </c>
    </row>
    <row r="82" spans="1:3" x14ac:dyDescent="0.25">
      <c r="A82" s="7" t="s">
        <v>99</v>
      </c>
    </row>
    <row r="83" spans="1:3" x14ac:dyDescent="0.25">
      <c r="A83" s="7" t="s">
        <v>35</v>
      </c>
      <c r="B83" s="7">
        <v>1.45</v>
      </c>
    </row>
    <row r="85" spans="1:3" x14ac:dyDescent="0.25">
      <c r="A85" s="7" t="s">
        <v>100</v>
      </c>
    </row>
    <row r="86" spans="1:3" x14ac:dyDescent="0.25">
      <c r="A86" s="7" t="s">
        <v>34</v>
      </c>
    </row>
    <row r="87" spans="1:3" ht="14.4" x14ac:dyDescent="0.3">
      <c r="A87" s="7" t="s">
        <v>34</v>
      </c>
      <c r="B87"/>
    </row>
    <row r="88" spans="1:3" x14ac:dyDescent="0.25">
      <c r="A88" s="7" t="s">
        <v>34</v>
      </c>
      <c r="B88" s="17">
        <f>(B16*G10)+(B83*B26*(SQRT(G10)))</f>
        <v>5.2655178777289038</v>
      </c>
      <c r="C88" s="7" t="s">
        <v>86</v>
      </c>
    </row>
    <row r="90" spans="1:3" x14ac:dyDescent="0.25">
      <c r="A90" s="7" t="s">
        <v>101</v>
      </c>
    </row>
    <row r="91" spans="1:3" x14ac:dyDescent="0.25">
      <c r="A91" s="7" t="s">
        <v>102</v>
      </c>
    </row>
    <row r="92" spans="1:3" ht="14.4" x14ac:dyDescent="0.3">
      <c r="A92" s="7" t="s">
        <v>41</v>
      </c>
      <c r="B92"/>
    </row>
    <row r="93" spans="1:3" ht="14.4" x14ac:dyDescent="0.3">
      <c r="A93" s="7" t="s">
        <v>41</v>
      </c>
      <c r="B93"/>
    </row>
    <row r="94" spans="1:3" x14ac:dyDescent="0.25">
      <c r="A94" s="7" t="s">
        <v>41</v>
      </c>
      <c r="B94" s="7">
        <f>B83*B26*(SQRT(G10))</f>
        <v>0.68090249311351858</v>
      </c>
      <c r="C94" s="7" t="s">
        <v>96</v>
      </c>
    </row>
    <row r="95" spans="1:3" x14ac:dyDescent="0.25">
      <c r="A95" s="7" t="s">
        <v>41</v>
      </c>
      <c r="B95" s="7">
        <f>ROUNDUP(B94,0)</f>
        <v>1</v>
      </c>
    </row>
    <row r="97" spans="1:2" x14ac:dyDescent="0.25">
      <c r="A97" s="7" t="s">
        <v>103</v>
      </c>
    </row>
    <row r="98" spans="1:2" x14ac:dyDescent="0.25">
      <c r="A98" s="7" t="s">
        <v>36</v>
      </c>
      <c r="B98" s="7" t="s">
        <v>105</v>
      </c>
    </row>
    <row r="99" spans="1:2" x14ac:dyDescent="0.25">
      <c r="A99" s="7" t="s">
        <v>104</v>
      </c>
      <c r="B99" s="7" t="s">
        <v>106</v>
      </c>
    </row>
    <row r="100" spans="1:2" x14ac:dyDescent="0.25">
      <c r="A100" s="7" t="s">
        <v>104</v>
      </c>
      <c r="B100" s="6">
        <f>B16*G3</f>
        <v>776339666.66666663</v>
      </c>
    </row>
    <row r="102" spans="1:2" ht="14.4" x14ac:dyDescent="0.3">
      <c r="A102" s="7" t="s">
        <v>37</v>
      </c>
      <c r="B102"/>
    </row>
    <row r="104" spans="1:2" ht="14.4" x14ac:dyDescent="0.3">
      <c r="A104" s="7" t="s">
        <v>109</v>
      </c>
      <c r="B104"/>
    </row>
    <row r="106" spans="1:2" x14ac:dyDescent="0.25">
      <c r="A106" s="7" t="s">
        <v>109</v>
      </c>
      <c r="B106" s="6">
        <f>(B16*G7)/B74</f>
        <v>1498840.8845678752</v>
      </c>
    </row>
    <row r="108" spans="1:2" x14ac:dyDescent="0.25">
      <c r="A108" s="7" t="s">
        <v>108</v>
      </c>
    </row>
    <row r="109" spans="1:2" x14ac:dyDescent="0.25">
      <c r="A109" s="7" t="s">
        <v>107</v>
      </c>
      <c r="B109" s="70" t="s">
        <v>89</v>
      </c>
    </row>
    <row r="111" spans="1:2" ht="14.4" x14ac:dyDescent="0.3">
      <c r="A111" s="7" t="s">
        <v>107</v>
      </c>
      <c r="B111"/>
    </row>
    <row r="113" spans="1:2" x14ac:dyDescent="0.25">
      <c r="A113" s="7" t="s">
        <v>107</v>
      </c>
      <c r="B113" s="21">
        <f>((B74/2)+B88-(B16*G10))*G5</f>
        <v>8929566.0222112071</v>
      </c>
    </row>
    <row r="115" spans="1:2" x14ac:dyDescent="0.25">
      <c r="A115" s="7" t="s">
        <v>110</v>
      </c>
    </row>
    <row r="116" spans="1:2" ht="14.4" x14ac:dyDescent="0.3">
      <c r="A116" s="7" t="s">
        <v>111</v>
      </c>
      <c r="B116"/>
    </row>
    <row r="118" spans="1:2" x14ac:dyDescent="0.25">
      <c r="A118" s="7" t="s">
        <v>111</v>
      </c>
      <c r="B118" s="7" t="s">
        <v>89</v>
      </c>
    </row>
    <row r="120" spans="1:2" x14ac:dyDescent="0.25">
      <c r="A120" s="7" t="s">
        <v>111</v>
      </c>
      <c r="B120" s="6">
        <f>((G14*B16)/B74)*B65</f>
        <v>7075952.2419814179</v>
      </c>
    </row>
    <row r="122" spans="1:2" x14ac:dyDescent="0.25">
      <c r="A122" s="7" t="s">
        <v>103</v>
      </c>
    </row>
    <row r="123" spans="1:2" ht="15.6" x14ac:dyDescent="0.35">
      <c r="A123" s="7" t="s">
        <v>112</v>
      </c>
      <c r="B123" s="7" t="s">
        <v>113</v>
      </c>
    </row>
    <row r="124" spans="1:2" x14ac:dyDescent="0.25">
      <c r="B124" s="7" t="s">
        <v>114</v>
      </c>
    </row>
    <row r="125" spans="1:2" x14ac:dyDescent="0.25">
      <c r="B125" s="11">
        <f>B100+B106+B113+B120</f>
        <v>793844025.81542706</v>
      </c>
    </row>
  </sheetData>
  <phoneticPr fontId="14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DE6EA7-4D90-4524-B2A0-75654D37F5FE}">
  <dimension ref="A2:R103"/>
  <sheetViews>
    <sheetView workbookViewId="0">
      <selection activeCell="E17" sqref="E17"/>
    </sheetView>
  </sheetViews>
  <sheetFormatPr defaultRowHeight="13.2" x14ac:dyDescent="0.25"/>
  <cols>
    <col min="1" max="1" width="15.6640625" style="7" customWidth="1"/>
    <col min="2" max="2" width="16.88671875" style="7" bestFit="1" customWidth="1"/>
    <col min="3" max="3" width="9" style="7" bestFit="1" customWidth="1"/>
    <col min="4" max="4" width="13.109375" style="7" customWidth="1"/>
    <col min="5" max="5" width="13.88671875" style="7" customWidth="1"/>
    <col min="6" max="6" width="16.6640625" style="7" customWidth="1"/>
    <col min="7" max="7" width="16.21875" style="7" bestFit="1" customWidth="1"/>
    <col min="8" max="8" width="11.21875" style="7" bestFit="1" customWidth="1"/>
    <col min="9" max="9" width="4.88671875" style="7" customWidth="1"/>
    <col min="10" max="10" width="16.33203125" style="7" customWidth="1"/>
    <col min="11" max="11" width="16.21875" style="7" bestFit="1" customWidth="1"/>
    <col min="12" max="12" width="5.5546875" style="7" customWidth="1"/>
    <col min="13" max="13" width="16.44140625" style="7" bestFit="1" customWidth="1"/>
    <col min="14" max="14" width="14.44140625" style="7" bestFit="1" customWidth="1"/>
    <col min="15" max="16384" width="8.88671875" style="7"/>
  </cols>
  <sheetData>
    <row r="2" spans="1:7" ht="26.4" x14ac:dyDescent="0.25">
      <c r="B2" s="71" t="s">
        <v>20</v>
      </c>
    </row>
    <row r="3" spans="1:7" x14ac:dyDescent="0.25">
      <c r="A3" s="53" t="s">
        <v>59</v>
      </c>
      <c r="B3" s="56" t="s">
        <v>81</v>
      </c>
      <c r="C3" s="53"/>
      <c r="D3" s="53"/>
      <c r="F3" s="66" t="s">
        <v>19</v>
      </c>
      <c r="G3" s="58">
        <f>'Data Spare Part Tahun 2022'!C40</f>
        <v>1257994.18</v>
      </c>
    </row>
    <row r="4" spans="1:7" ht="14.4" x14ac:dyDescent="0.25">
      <c r="A4" s="24" t="s">
        <v>2</v>
      </c>
      <c r="B4" s="4">
        <v>16</v>
      </c>
      <c r="C4" s="13">
        <f t="shared" ref="C4:C15" si="0">B4-$B$17</f>
        <v>-2.25</v>
      </c>
      <c r="D4" s="13">
        <f>C4^2</f>
        <v>5.0625</v>
      </c>
    </row>
    <row r="5" spans="1:7" ht="14.4" x14ac:dyDescent="0.25">
      <c r="A5" s="24" t="s">
        <v>3</v>
      </c>
      <c r="B5" s="4">
        <v>18</v>
      </c>
      <c r="C5" s="13">
        <f t="shared" si="0"/>
        <v>-0.25</v>
      </c>
      <c r="D5" s="13">
        <f t="shared" ref="D5:D15" si="1">C5^2</f>
        <v>6.25E-2</v>
      </c>
      <c r="F5" s="66" t="s">
        <v>83</v>
      </c>
      <c r="G5" s="58">
        <f>'Data Spare Part Tahun 2022'!C41</f>
        <v>251598.83600000001</v>
      </c>
    </row>
    <row r="6" spans="1:7" ht="14.4" x14ac:dyDescent="0.25">
      <c r="A6" s="24" t="s">
        <v>4</v>
      </c>
      <c r="B6" s="4">
        <v>12</v>
      </c>
      <c r="C6" s="13">
        <f t="shared" si="0"/>
        <v>-6.25</v>
      </c>
      <c r="D6" s="13">
        <f t="shared" si="1"/>
        <v>39.0625</v>
      </c>
    </row>
    <row r="7" spans="1:7" ht="14.4" x14ac:dyDescent="0.25">
      <c r="A7" s="24" t="s">
        <v>5</v>
      </c>
      <c r="B7" s="4">
        <v>15</v>
      </c>
      <c r="C7" s="13">
        <f t="shared" si="0"/>
        <v>-3.25</v>
      </c>
      <c r="D7" s="13">
        <f t="shared" si="1"/>
        <v>10.5625</v>
      </c>
      <c r="F7" s="66" t="s">
        <v>77</v>
      </c>
      <c r="G7" s="59">
        <f>'Data Spare Part Tahun 2022'!C26</f>
        <v>165549.3216</v>
      </c>
    </row>
    <row r="8" spans="1:7" ht="14.4" x14ac:dyDescent="0.25">
      <c r="A8" s="24" t="s">
        <v>6</v>
      </c>
      <c r="B8" s="4">
        <v>19</v>
      </c>
      <c r="C8" s="13">
        <f t="shared" si="0"/>
        <v>0.75</v>
      </c>
      <c r="D8" s="13">
        <f t="shared" si="1"/>
        <v>0.5625</v>
      </c>
    </row>
    <row r="9" spans="1:7" ht="14.4" x14ac:dyDescent="0.25">
      <c r="A9" s="24" t="s">
        <v>7</v>
      </c>
      <c r="B9" s="4">
        <v>20</v>
      </c>
      <c r="C9" s="13">
        <f t="shared" si="0"/>
        <v>1.75</v>
      </c>
      <c r="D9" s="13">
        <f t="shared" si="1"/>
        <v>3.0625</v>
      </c>
      <c r="F9" s="66" t="s">
        <v>27</v>
      </c>
      <c r="G9" s="7">
        <v>4</v>
      </c>
    </row>
    <row r="10" spans="1:7" ht="14.4" x14ac:dyDescent="0.25">
      <c r="A10" s="24" t="s">
        <v>8</v>
      </c>
      <c r="B10" s="4">
        <v>23</v>
      </c>
      <c r="C10" s="13">
        <f t="shared" si="0"/>
        <v>4.75</v>
      </c>
      <c r="D10" s="13">
        <f t="shared" si="1"/>
        <v>22.5625</v>
      </c>
      <c r="F10" s="7" t="s">
        <v>33</v>
      </c>
      <c r="G10" s="60">
        <f>G9/260</f>
        <v>1.5384615384615385E-2</v>
      </c>
    </row>
    <row r="11" spans="1:7" ht="14.4" x14ac:dyDescent="0.25">
      <c r="A11" s="24" t="s">
        <v>9</v>
      </c>
      <c r="B11" s="4">
        <v>13</v>
      </c>
      <c r="C11" s="13">
        <f t="shared" si="0"/>
        <v>-5.25</v>
      </c>
      <c r="D11" s="13">
        <f t="shared" si="1"/>
        <v>27.5625</v>
      </c>
    </row>
    <row r="12" spans="1:7" ht="14.4" x14ac:dyDescent="0.25">
      <c r="A12" s="24" t="s">
        <v>72</v>
      </c>
      <c r="B12" s="4">
        <v>24</v>
      </c>
      <c r="C12" s="13">
        <f t="shared" si="0"/>
        <v>5.75</v>
      </c>
      <c r="D12" s="13">
        <f t="shared" si="1"/>
        <v>33.0625</v>
      </c>
      <c r="F12" s="66" t="s">
        <v>23</v>
      </c>
    </row>
    <row r="13" spans="1:7" ht="14.4" x14ac:dyDescent="0.25">
      <c r="A13" s="24" t="s">
        <v>73</v>
      </c>
      <c r="B13" s="4">
        <v>15</v>
      </c>
      <c r="C13" s="13">
        <f t="shared" si="0"/>
        <v>-3.25</v>
      </c>
      <c r="D13" s="13">
        <f t="shared" si="1"/>
        <v>10.5625</v>
      </c>
      <c r="F13" s="7" t="s">
        <v>84</v>
      </c>
    </row>
    <row r="14" spans="1:7" ht="14.4" x14ac:dyDescent="0.25">
      <c r="A14" s="24" t="s">
        <v>74</v>
      </c>
      <c r="B14" s="4">
        <v>27</v>
      </c>
      <c r="C14" s="13">
        <f t="shared" si="0"/>
        <v>8.75</v>
      </c>
      <c r="D14" s="13">
        <f t="shared" si="1"/>
        <v>76.5625</v>
      </c>
      <c r="F14" s="10">
        <v>0.3</v>
      </c>
      <c r="G14" s="61">
        <f>G3*F14</f>
        <v>377398.25399999996</v>
      </c>
    </row>
    <row r="15" spans="1:7" ht="14.4" x14ac:dyDescent="0.25">
      <c r="A15" s="24" t="s">
        <v>75</v>
      </c>
      <c r="B15" s="4">
        <v>17</v>
      </c>
      <c r="C15" s="13">
        <f t="shared" si="0"/>
        <v>-1.25</v>
      </c>
      <c r="D15" s="13">
        <f t="shared" si="1"/>
        <v>1.5625</v>
      </c>
    </row>
    <row r="16" spans="1:7" x14ac:dyDescent="0.25">
      <c r="A16" s="62" t="s">
        <v>18</v>
      </c>
      <c r="B16" s="22">
        <f>SUM(B4:B15)</f>
        <v>219</v>
      </c>
      <c r="C16" s="55"/>
      <c r="D16" s="13">
        <f>SUM(D4:D15)</f>
        <v>230.25</v>
      </c>
    </row>
    <row r="17" spans="1:14" x14ac:dyDescent="0.25">
      <c r="A17" s="62" t="s">
        <v>21</v>
      </c>
      <c r="B17" s="23">
        <f>B16/12</f>
        <v>18.25</v>
      </c>
      <c r="C17" s="14"/>
    </row>
    <row r="19" spans="1:14" x14ac:dyDescent="0.25">
      <c r="A19" s="7" t="s">
        <v>22</v>
      </c>
    </row>
    <row r="20" spans="1:14" x14ac:dyDescent="0.25">
      <c r="A20" s="7" t="s">
        <v>82</v>
      </c>
      <c r="B20" s="54"/>
    </row>
    <row r="21" spans="1:14" x14ac:dyDescent="0.25">
      <c r="B21" s="54"/>
      <c r="M21" s="16"/>
    </row>
    <row r="22" spans="1:14" x14ac:dyDescent="0.25">
      <c r="B22" s="54"/>
      <c r="M22" s="16"/>
    </row>
    <row r="23" spans="1:14" x14ac:dyDescent="0.25">
      <c r="A23" s="7" t="s">
        <v>82</v>
      </c>
      <c r="B23" s="54"/>
    </row>
    <row r="24" spans="1:14" x14ac:dyDescent="0.25">
      <c r="B24" s="54"/>
      <c r="N24" s="9"/>
    </row>
    <row r="25" spans="1:14" x14ac:dyDescent="0.25">
      <c r="B25" s="54"/>
      <c r="N25" s="9"/>
    </row>
    <row r="26" spans="1:14" x14ac:dyDescent="0.25">
      <c r="A26" s="7" t="s">
        <v>82</v>
      </c>
      <c r="B26" s="65">
        <f>SQRT(D16/(12-1))</f>
        <v>4.575130400526108</v>
      </c>
    </row>
    <row r="27" spans="1:14" x14ac:dyDescent="0.25">
      <c r="B27" s="54"/>
      <c r="N27" s="20"/>
    </row>
    <row r="28" spans="1:14" x14ac:dyDescent="0.25">
      <c r="B28" s="54"/>
    </row>
    <row r="29" spans="1:14" x14ac:dyDescent="0.25">
      <c r="A29" s="7" t="s">
        <v>26</v>
      </c>
      <c r="N29" s="9"/>
    </row>
    <row r="31" spans="1:14" x14ac:dyDescent="0.25">
      <c r="A31" s="15" t="s">
        <v>25</v>
      </c>
    </row>
    <row r="32" spans="1:14" x14ac:dyDescent="0.25">
      <c r="A32" s="7" t="s">
        <v>115</v>
      </c>
      <c r="N32" s="17"/>
    </row>
    <row r="33" spans="1:18" ht="14.4" customHeight="1" x14ac:dyDescent="0.25">
      <c r="A33" s="7" t="s">
        <v>85</v>
      </c>
      <c r="B33" s="20">
        <f>(2*(G7*B16))/G5</f>
        <v>288.19927792034775</v>
      </c>
    </row>
    <row r="34" spans="1:18" x14ac:dyDescent="0.25">
      <c r="A34" s="7" t="s">
        <v>85</v>
      </c>
      <c r="B34" s="17">
        <f>SQRT(B33)</f>
        <v>16.976433015222831</v>
      </c>
      <c r="C34" s="7" t="s">
        <v>86</v>
      </c>
    </row>
    <row r="35" spans="1:18" x14ac:dyDescent="0.25">
      <c r="N35" s="6"/>
    </row>
    <row r="36" spans="1:18" x14ac:dyDescent="0.25">
      <c r="A36" s="7" t="s">
        <v>87</v>
      </c>
      <c r="C36" s="19"/>
      <c r="N36" s="6"/>
    </row>
    <row r="37" spans="1:18" x14ac:dyDescent="0.25">
      <c r="A37" s="68" t="s">
        <v>88</v>
      </c>
      <c r="N37" s="21"/>
    </row>
    <row r="38" spans="1:18" x14ac:dyDescent="0.25">
      <c r="N38" s="12"/>
    </row>
    <row r="39" spans="1:18" x14ac:dyDescent="0.25">
      <c r="A39" s="68" t="s">
        <v>88</v>
      </c>
      <c r="B39" s="18">
        <f>(G5*B34)/(G14*B16)</f>
        <v>5.167863931574683E-2</v>
      </c>
      <c r="N39" s="6"/>
      <c r="R39" s="17"/>
    </row>
    <row r="40" spans="1:18" x14ac:dyDescent="0.25">
      <c r="K40" s="17"/>
    </row>
    <row r="41" spans="1:18" x14ac:dyDescent="0.25">
      <c r="A41" s="7" t="s">
        <v>90</v>
      </c>
    </row>
    <row r="42" spans="1:18" x14ac:dyDescent="0.25">
      <c r="A42" s="7" t="s">
        <v>24</v>
      </c>
      <c r="B42" s="7">
        <v>1.65</v>
      </c>
    </row>
    <row r="44" spans="1:18" x14ac:dyDescent="0.25">
      <c r="A44" s="7" t="s">
        <v>91</v>
      </c>
    </row>
    <row r="45" spans="1:18" x14ac:dyDescent="0.25">
      <c r="A45" s="7" t="s">
        <v>92</v>
      </c>
    </row>
    <row r="46" spans="1:18" x14ac:dyDescent="0.25">
      <c r="A46" s="7" t="s">
        <v>92</v>
      </c>
      <c r="B46" s="69">
        <f>(B16*G10)+((B42)*(B26*(SQRT(G10))))</f>
        <v>4.3055646593822221</v>
      </c>
      <c r="C46" s="7" t="s">
        <v>86</v>
      </c>
      <c r="H46" s="9"/>
    </row>
    <row r="48" spans="1:18" x14ac:dyDescent="0.25">
      <c r="A48" s="7" t="s">
        <v>93</v>
      </c>
      <c r="D48" s="7" t="s">
        <v>94</v>
      </c>
    </row>
    <row r="49" spans="1:3" x14ac:dyDescent="0.25">
      <c r="A49" s="16" t="s">
        <v>28</v>
      </c>
      <c r="C49" s="7">
        <v>0.1023</v>
      </c>
    </row>
    <row r="50" spans="1:3" x14ac:dyDescent="0.25">
      <c r="A50" s="16" t="s">
        <v>29</v>
      </c>
      <c r="C50" s="7">
        <v>2.06E-2</v>
      </c>
    </row>
    <row r="52" spans="1:3" x14ac:dyDescent="0.25">
      <c r="A52" s="7" t="s">
        <v>95</v>
      </c>
    </row>
    <row r="53" spans="1:3" ht="14.4" x14ac:dyDescent="0.3">
      <c r="A53" s="7" t="s">
        <v>30</v>
      </c>
      <c r="B53"/>
    </row>
    <row r="54" spans="1:3" x14ac:dyDescent="0.25">
      <c r="A54" s="7" t="s">
        <v>30</v>
      </c>
      <c r="B54" s="14">
        <f>(B26*(SQRT(G10)))*(C49-(B42*C50))</f>
        <v>3.8764223052270175E-2</v>
      </c>
      <c r="C54" s="7" t="s">
        <v>96</v>
      </c>
    </row>
    <row r="55" spans="1:3" x14ac:dyDescent="0.25">
      <c r="A55" s="7" t="s">
        <v>30</v>
      </c>
      <c r="B55" s="17">
        <f>ROUNDUP(B54,0)</f>
        <v>1</v>
      </c>
      <c r="C55" s="7" t="s">
        <v>86</v>
      </c>
    </row>
    <row r="57" spans="1:3" x14ac:dyDescent="0.25">
      <c r="A57" s="7" t="s">
        <v>97</v>
      </c>
    </row>
    <row r="58" spans="1:3" ht="14.4" x14ac:dyDescent="0.3">
      <c r="A58" s="7" t="s">
        <v>32</v>
      </c>
      <c r="B58"/>
    </row>
    <row r="61" spans="1:3" x14ac:dyDescent="0.25">
      <c r="A61" s="7" t="s">
        <v>32</v>
      </c>
      <c r="B61" s="17">
        <f>SQRT(((2*B16)*((G7)+(B55*G14)))/G5)</f>
        <v>30.744093382637708</v>
      </c>
      <c r="C61" s="7" t="s">
        <v>86</v>
      </c>
    </row>
    <row r="63" spans="1:3" x14ac:dyDescent="0.25">
      <c r="A63" s="7" t="s">
        <v>98</v>
      </c>
    </row>
    <row r="64" spans="1:3" ht="14.4" x14ac:dyDescent="0.3">
      <c r="A64" s="67" t="s">
        <v>88</v>
      </c>
      <c r="B64"/>
    </row>
    <row r="66" spans="1:3" x14ac:dyDescent="0.25">
      <c r="A66" s="67" t="s">
        <v>88</v>
      </c>
      <c r="B66" s="9">
        <f>(G5*B61)/(G14*B16)</f>
        <v>9.3589325365716028E-2</v>
      </c>
    </row>
    <row r="68" spans="1:3" x14ac:dyDescent="0.25">
      <c r="A68" s="7" t="s">
        <v>99</v>
      </c>
    </row>
    <row r="69" spans="1:3" x14ac:dyDescent="0.25">
      <c r="A69" s="7" t="s">
        <v>35</v>
      </c>
      <c r="B69" s="7">
        <v>1.35</v>
      </c>
    </row>
    <row r="71" spans="1:3" x14ac:dyDescent="0.25">
      <c r="A71" s="7" t="s">
        <v>100</v>
      </c>
    </row>
    <row r="72" spans="1:3" x14ac:dyDescent="0.25">
      <c r="A72" s="7" t="s">
        <v>34</v>
      </c>
    </row>
    <row r="73" spans="1:3" x14ac:dyDescent="0.25">
      <c r="A73" s="7" t="s">
        <v>34</v>
      </c>
      <c r="B73" s="17">
        <f>(B16*G10)+(B69*B26*(SQRT(G10)))</f>
        <v>4.1353221339001403</v>
      </c>
      <c r="C73" s="7" t="s">
        <v>86</v>
      </c>
    </row>
    <row r="75" spans="1:3" x14ac:dyDescent="0.25">
      <c r="A75" s="7" t="s">
        <v>101</v>
      </c>
    </row>
    <row r="76" spans="1:3" x14ac:dyDescent="0.25">
      <c r="A76" s="7" t="s">
        <v>102</v>
      </c>
    </row>
    <row r="77" spans="1:3" ht="14.4" x14ac:dyDescent="0.3">
      <c r="A77" s="7" t="s">
        <v>41</v>
      </c>
      <c r="B77"/>
    </row>
    <row r="78" spans="1:3" x14ac:dyDescent="0.25">
      <c r="A78" s="7" t="s">
        <v>41</v>
      </c>
      <c r="B78" s="7">
        <f>B69*B26*(SQRT(G10))</f>
        <v>0.766091364669371</v>
      </c>
      <c r="C78" s="7" t="s">
        <v>96</v>
      </c>
    </row>
    <row r="79" spans="1:3" x14ac:dyDescent="0.25">
      <c r="A79" s="7" t="s">
        <v>41</v>
      </c>
      <c r="B79" s="7">
        <f>ROUNDUP(B78,0)</f>
        <v>1</v>
      </c>
    </row>
    <row r="82" spans="1:2" x14ac:dyDescent="0.25">
      <c r="A82" s="7" t="s">
        <v>103</v>
      </c>
    </row>
    <row r="83" spans="1:2" x14ac:dyDescent="0.25">
      <c r="A83" s="7" t="s">
        <v>36</v>
      </c>
      <c r="B83" s="7" t="s">
        <v>105</v>
      </c>
    </row>
    <row r="84" spans="1:2" x14ac:dyDescent="0.25">
      <c r="A84" s="7" t="s">
        <v>104</v>
      </c>
      <c r="B84" s="6">
        <f>B16*G3</f>
        <v>275500725.41999996</v>
      </c>
    </row>
    <row r="87" spans="1:2" ht="14.4" x14ac:dyDescent="0.3">
      <c r="A87" s="7" t="s">
        <v>37</v>
      </c>
      <c r="B87"/>
    </row>
    <row r="89" spans="1:2" x14ac:dyDescent="0.25">
      <c r="A89" s="7" t="s">
        <v>109</v>
      </c>
      <c r="B89" s="6">
        <f>(B16*G7)/B61</f>
        <v>1179260.7112907961</v>
      </c>
    </row>
    <row r="91" spans="1:2" x14ac:dyDescent="0.25">
      <c r="A91" s="7" t="s">
        <v>108</v>
      </c>
    </row>
    <row r="92" spans="1:2" x14ac:dyDescent="0.25">
      <c r="A92" s="7" t="s">
        <v>107</v>
      </c>
      <c r="B92" s="70" t="s">
        <v>89</v>
      </c>
    </row>
    <row r="94" spans="1:2" x14ac:dyDescent="0.25">
      <c r="A94" s="7" t="s">
        <v>107</v>
      </c>
      <c r="B94" s="21">
        <f>((B61/2)+B73-(B16*G10))*G5</f>
        <v>4060336.7500939406</v>
      </c>
    </row>
    <row r="96" spans="1:2" x14ac:dyDescent="0.25">
      <c r="A96" s="7" t="s">
        <v>110</v>
      </c>
    </row>
    <row r="97" spans="1:2" ht="14.4" x14ac:dyDescent="0.3">
      <c r="A97" s="7" t="s">
        <v>111</v>
      </c>
      <c r="B97"/>
    </row>
    <row r="99" spans="1:2" x14ac:dyDescent="0.25">
      <c r="A99" s="7" t="s">
        <v>111</v>
      </c>
      <c r="B99" s="6">
        <f>((G14*B16)/B61)*B55</f>
        <v>2688328.3431826788</v>
      </c>
    </row>
    <row r="101" spans="1:2" x14ac:dyDescent="0.25">
      <c r="A101" s="7" t="s">
        <v>103</v>
      </c>
    </row>
    <row r="102" spans="1:2" ht="15.6" x14ac:dyDescent="0.35">
      <c r="A102" s="7" t="s">
        <v>112</v>
      </c>
      <c r="B102" s="7" t="s">
        <v>113</v>
      </c>
    </row>
    <row r="103" spans="1:2" x14ac:dyDescent="0.25">
      <c r="A103" s="7" t="s">
        <v>112</v>
      </c>
      <c r="B103" s="11">
        <f>B84+B89+B94+B99</f>
        <v>283428651.22456735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8A97B7-5828-4139-B79A-C4C33B6FF04E}">
  <dimension ref="A2:R103"/>
  <sheetViews>
    <sheetView topLeftCell="A82" workbookViewId="0">
      <selection activeCell="B2" sqref="B2"/>
    </sheetView>
  </sheetViews>
  <sheetFormatPr defaultRowHeight="13.2" x14ac:dyDescent="0.25"/>
  <cols>
    <col min="1" max="1" width="15.6640625" style="7" customWidth="1"/>
    <col min="2" max="2" width="16.88671875" style="7" bestFit="1" customWidth="1"/>
    <col min="3" max="3" width="9" style="7" bestFit="1" customWidth="1"/>
    <col min="4" max="4" width="13.109375" style="7" customWidth="1"/>
    <col min="5" max="5" width="13.88671875" style="7" customWidth="1"/>
    <col min="6" max="6" width="16.6640625" style="7" customWidth="1"/>
    <col min="7" max="7" width="16.21875" style="7" bestFit="1" customWidth="1"/>
    <col min="8" max="8" width="3.109375" style="7" customWidth="1"/>
    <col min="9" max="9" width="4.88671875" style="7" customWidth="1"/>
    <col min="10" max="10" width="16.33203125" style="7" customWidth="1"/>
    <col min="11" max="11" width="16.21875" style="7" bestFit="1" customWidth="1"/>
    <col min="12" max="12" width="5.5546875" style="7" customWidth="1"/>
    <col min="13" max="13" width="16.44140625" style="7" bestFit="1" customWidth="1"/>
    <col min="14" max="14" width="14.44140625" style="7" bestFit="1" customWidth="1"/>
    <col min="15" max="16384" width="8.88671875" style="7"/>
  </cols>
  <sheetData>
    <row r="2" spans="1:7" x14ac:dyDescent="0.25">
      <c r="B2" s="57" t="s">
        <v>42</v>
      </c>
    </row>
    <row r="3" spans="1:7" x14ac:dyDescent="0.25">
      <c r="A3" s="53" t="s">
        <v>59</v>
      </c>
      <c r="B3" s="56" t="s">
        <v>81</v>
      </c>
      <c r="C3" s="53"/>
      <c r="D3" s="53"/>
      <c r="F3" s="66" t="s">
        <v>19</v>
      </c>
      <c r="G3" s="58">
        <f>'Data Spare Part Tahun 2022'!D40</f>
        <v>415336.49</v>
      </c>
    </row>
    <row r="4" spans="1:7" ht="14.4" x14ac:dyDescent="0.25">
      <c r="A4" s="24" t="s">
        <v>2</v>
      </c>
      <c r="B4" s="2">
        <v>17</v>
      </c>
      <c r="C4" s="13">
        <f t="shared" ref="C4:C15" si="0">B4-$B$17</f>
        <v>-0.58333333333333215</v>
      </c>
      <c r="D4" s="13">
        <f>C4^2</f>
        <v>0.3402777777777764</v>
      </c>
    </row>
    <row r="5" spans="1:7" ht="14.4" x14ac:dyDescent="0.25">
      <c r="A5" s="24" t="s">
        <v>3</v>
      </c>
      <c r="B5" s="2">
        <v>12</v>
      </c>
      <c r="C5" s="13">
        <f t="shared" si="0"/>
        <v>-5.5833333333333321</v>
      </c>
      <c r="D5" s="13">
        <f t="shared" ref="D5:D15" si="1">C5^2</f>
        <v>31.173611111111097</v>
      </c>
      <c r="F5" s="66" t="s">
        <v>83</v>
      </c>
      <c r="G5" s="58">
        <f>'Data Spare Part Tahun 2022'!D41</f>
        <v>83067.29800000001</v>
      </c>
    </row>
    <row r="6" spans="1:7" ht="14.4" x14ac:dyDescent="0.25">
      <c r="A6" s="24" t="s">
        <v>4</v>
      </c>
      <c r="B6" s="2">
        <v>15</v>
      </c>
      <c r="C6" s="13">
        <f t="shared" si="0"/>
        <v>-2.5833333333333321</v>
      </c>
      <c r="D6" s="13">
        <f t="shared" si="1"/>
        <v>6.6736111111111054</v>
      </c>
    </row>
    <row r="7" spans="1:7" ht="14.4" x14ac:dyDescent="0.25">
      <c r="A7" s="24" t="s">
        <v>5</v>
      </c>
      <c r="B7" s="2">
        <v>11</v>
      </c>
      <c r="C7" s="13">
        <f t="shared" si="0"/>
        <v>-6.5833333333333321</v>
      </c>
      <c r="D7" s="13">
        <f t="shared" si="1"/>
        <v>43.340277777777764</v>
      </c>
      <c r="F7" s="66" t="s">
        <v>77</v>
      </c>
      <c r="G7" s="59">
        <f>'Data Spare Part Tahun 2022'!C26</f>
        <v>165549.3216</v>
      </c>
    </row>
    <row r="8" spans="1:7" ht="14.4" x14ac:dyDescent="0.25">
      <c r="A8" s="24" t="s">
        <v>6</v>
      </c>
      <c r="B8" s="2">
        <v>18</v>
      </c>
      <c r="C8" s="13">
        <f t="shared" si="0"/>
        <v>0.41666666666666785</v>
      </c>
      <c r="D8" s="13">
        <f t="shared" si="1"/>
        <v>0.1736111111111121</v>
      </c>
    </row>
    <row r="9" spans="1:7" ht="14.4" x14ac:dyDescent="0.25">
      <c r="A9" s="24" t="s">
        <v>7</v>
      </c>
      <c r="B9" s="2">
        <v>14</v>
      </c>
      <c r="C9" s="13">
        <f t="shared" si="0"/>
        <v>-3.5833333333333321</v>
      </c>
      <c r="D9" s="13">
        <f t="shared" si="1"/>
        <v>12.84027777777777</v>
      </c>
      <c r="F9" s="66" t="s">
        <v>27</v>
      </c>
      <c r="G9" s="7">
        <v>4</v>
      </c>
    </row>
    <row r="10" spans="1:7" ht="14.4" x14ac:dyDescent="0.25">
      <c r="A10" s="24" t="s">
        <v>8</v>
      </c>
      <c r="B10" s="2">
        <v>16</v>
      </c>
      <c r="C10" s="13">
        <f t="shared" si="0"/>
        <v>-1.5833333333333321</v>
      </c>
      <c r="D10" s="13">
        <f t="shared" si="1"/>
        <v>2.5069444444444406</v>
      </c>
      <c r="F10" s="7" t="s">
        <v>33</v>
      </c>
      <c r="G10" s="60">
        <f>G9/260</f>
        <v>1.5384615384615385E-2</v>
      </c>
    </row>
    <row r="11" spans="1:7" ht="14.4" x14ac:dyDescent="0.25">
      <c r="A11" s="24" t="s">
        <v>9</v>
      </c>
      <c r="B11" s="2">
        <v>19</v>
      </c>
      <c r="C11" s="13">
        <f t="shared" si="0"/>
        <v>1.4166666666666679</v>
      </c>
      <c r="D11" s="13">
        <f t="shared" si="1"/>
        <v>2.0069444444444478</v>
      </c>
    </row>
    <row r="12" spans="1:7" ht="14.4" x14ac:dyDescent="0.25">
      <c r="A12" s="24" t="s">
        <v>72</v>
      </c>
      <c r="B12" s="2">
        <v>25</v>
      </c>
      <c r="C12" s="13">
        <f t="shared" si="0"/>
        <v>7.4166666666666679</v>
      </c>
      <c r="D12" s="13">
        <f t="shared" si="1"/>
        <v>55.006944444444464</v>
      </c>
      <c r="F12" s="66" t="s">
        <v>23</v>
      </c>
    </row>
    <row r="13" spans="1:7" ht="14.4" x14ac:dyDescent="0.25">
      <c r="A13" s="24" t="s">
        <v>73</v>
      </c>
      <c r="B13" s="2">
        <v>18</v>
      </c>
      <c r="C13" s="13">
        <f t="shared" si="0"/>
        <v>0.41666666666666785</v>
      </c>
      <c r="D13" s="13">
        <f t="shared" si="1"/>
        <v>0.1736111111111121</v>
      </c>
      <c r="F13" s="7" t="s">
        <v>84</v>
      </c>
    </row>
    <row r="14" spans="1:7" ht="14.4" x14ac:dyDescent="0.25">
      <c r="A14" s="24" t="s">
        <v>74</v>
      </c>
      <c r="B14" s="2">
        <v>26</v>
      </c>
      <c r="C14" s="13">
        <f t="shared" si="0"/>
        <v>8.4166666666666679</v>
      </c>
      <c r="D14" s="13">
        <f t="shared" si="1"/>
        <v>70.8402777777778</v>
      </c>
      <c r="F14" s="10">
        <v>0.3</v>
      </c>
      <c r="G14" s="61">
        <f>G3*F14</f>
        <v>124600.94699999999</v>
      </c>
    </row>
    <row r="15" spans="1:7" ht="14.4" x14ac:dyDescent="0.25">
      <c r="A15" s="24" t="s">
        <v>75</v>
      </c>
      <c r="B15" s="2">
        <v>20</v>
      </c>
      <c r="C15" s="13">
        <f t="shared" si="0"/>
        <v>2.4166666666666679</v>
      </c>
      <c r="D15" s="13">
        <f t="shared" si="1"/>
        <v>5.8402777777777839</v>
      </c>
    </row>
    <row r="16" spans="1:7" x14ac:dyDescent="0.25">
      <c r="A16" s="62" t="s">
        <v>18</v>
      </c>
      <c r="B16" s="22">
        <f>SUM(B4:B15)</f>
        <v>211</v>
      </c>
      <c r="C16" s="55"/>
      <c r="D16" s="13">
        <f>SUM(D4:D15)</f>
        <v>230.91666666666666</v>
      </c>
    </row>
    <row r="17" spans="1:14" x14ac:dyDescent="0.25">
      <c r="A17" s="62" t="s">
        <v>21</v>
      </c>
      <c r="B17" s="23">
        <f>B16/12</f>
        <v>17.583333333333332</v>
      </c>
      <c r="C17" s="14"/>
    </row>
    <row r="19" spans="1:14" x14ac:dyDescent="0.25">
      <c r="A19" s="7" t="s">
        <v>22</v>
      </c>
    </row>
    <row r="20" spans="1:14" x14ac:dyDescent="0.25">
      <c r="A20" s="7" t="s">
        <v>82</v>
      </c>
      <c r="B20" s="54"/>
    </row>
    <row r="21" spans="1:14" x14ac:dyDescent="0.25">
      <c r="B21" s="54"/>
      <c r="M21" s="16"/>
    </row>
    <row r="22" spans="1:14" x14ac:dyDescent="0.25">
      <c r="B22" s="54"/>
      <c r="M22" s="16"/>
    </row>
    <row r="23" spans="1:14" x14ac:dyDescent="0.25">
      <c r="A23" s="7" t="s">
        <v>82</v>
      </c>
      <c r="B23" s="54"/>
    </row>
    <row r="24" spans="1:14" x14ac:dyDescent="0.25">
      <c r="B24" s="54"/>
      <c r="N24" s="9"/>
    </row>
    <row r="25" spans="1:14" x14ac:dyDescent="0.25">
      <c r="B25" s="54"/>
      <c r="N25" s="9"/>
    </row>
    <row r="26" spans="1:14" x14ac:dyDescent="0.25">
      <c r="A26" s="7" t="s">
        <v>82</v>
      </c>
      <c r="B26" s="65">
        <f>SQRT(D16/(12-1))</f>
        <v>4.5817490374773087</v>
      </c>
    </row>
    <row r="27" spans="1:14" x14ac:dyDescent="0.25">
      <c r="B27" s="54"/>
      <c r="N27" s="20"/>
    </row>
    <row r="28" spans="1:14" x14ac:dyDescent="0.25">
      <c r="B28" s="54"/>
    </row>
    <row r="29" spans="1:14" x14ac:dyDescent="0.25">
      <c r="A29" s="7" t="s">
        <v>26</v>
      </c>
      <c r="N29" s="9"/>
    </row>
    <row r="31" spans="1:14" x14ac:dyDescent="0.25">
      <c r="A31" s="15" t="s">
        <v>25</v>
      </c>
    </row>
    <row r="32" spans="1:14" x14ac:dyDescent="0.25">
      <c r="A32" s="7" t="s">
        <v>115</v>
      </c>
      <c r="N32" s="17"/>
    </row>
    <row r="33" spans="1:18" ht="14.4" customHeight="1" x14ac:dyDescent="0.25">
      <c r="A33" s="7" t="s">
        <v>85</v>
      </c>
      <c r="B33" s="20">
        <f>(2*(G7*B16))/G5</f>
        <v>841.02667833495661</v>
      </c>
    </row>
    <row r="34" spans="1:18" x14ac:dyDescent="0.25">
      <c r="A34" s="7" t="s">
        <v>85</v>
      </c>
      <c r="B34" s="17">
        <f>SQRT(B33)</f>
        <v>29.000459967644591</v>
      </c>
      <c r="C34" s="7" t="s">
        <v>86</v>
      </c>
    </row>
    <row r="35" spans="1:18" x14ac:dyDescent="0.25">
      <c r="N35" s="6"/>
    </row>
    <row r="36" spans="1:18" x14ac:dyDescent="0.25">
      <c r="A36" s="7" t="s">
        <v>87</v>
      </c>
      <c r="C36" s="19"/>
      <c r="N36" s="6"/>
    </row>
    <row r="37" spans="1:18" x14ac:dyDescent="0.25">
      <c r="A37" s="68" t="s">
        <v>88</v>
      </c>
      <c r="N37" s="21"/>
    </row>
    <row r="38" spans="1:18" x14ac:dyDescent="0.25">
      <c r="N38" s="12"/>
    </row>
    <row r="39" spans="1:18" x14ac:dyDescent="0.25">
      <c r="A39" s="68" t="s">
        <v>88</v>
      </c>
      <c r="B39" s="18">
        <f>(G5*B34)/(G14*B16)</f>
        <v>9.1628625490188298E-2</v>
      </c>
      <c r="N39" s="6"/>
      <c r="R39" s="17"/>
    </row>
    <row r="40" spans="1:18" x14ac:dyDescent="0.25">
      <c r="K40" s="17"/>
    </row>
    <row r="41" spans="1:18" x14ac:dyDescent="0.25">
      <c r="A41" s="7" t="s">
        <v>90</v>
      </c>
    </row>
    <row r="42" spans="1:18" x14ac:dyDescent="0.25">
      <c r="A42" s="7" t="s">
        <v>24</v>
      </c>
      <c r="B42" s="7">
        <v>1.4</v>
      </c>
    </row>
    <row r="44" spans="1:18" x14ac:dyDescent="0.25">
      <c r="A44" s="7" t="s">
        <v>91</v>
      </c>
    </row>
    <row r="45" spans="1:18" x14ac:dyDescent="0.25">
      <c r="A45" s="7" t="s">
        <v>92</v>
      </c>
    </row>
    <row r="46" spans="1:18" x14ac:dyDescent="0.25">
      <c r="A46" s="7" t="s">
        <v>92</v>
      </c>
      <c r="B46" s="69">
        <f>(B16*G10)+((B42)*(B26*(SQRT(G10))))</f>
        <v>4.0417682822988494</v>
      </c>
      <c r="C46" s="7" t="s">
        <v>86</v>
      </c>
      <c r="H46" s="9"/>
    </row>
    <row r="48" spans="1:18" x14ac:dyDescent="0.25">
      <c r="A48" s="7" t="s">
        <v>93</v>
      </c>
      <c r="D48" s="7" t="s">
        <v>94</v>
      </c>
    </row>
    <row r="49" spans="1:3" x14ac:dyDescent="0.25">
      <c r="A49" s="16" t="s">
        <v>28</v>
      </c>
      <c r="C49" s="7">
        <v>0.16039999999999999</v>
      </c>
    </row>
    <row r="50" spans="1:3" x14ac:dyDescent="0.25">
      <c r="A50" s="16" t="s">
        <v>29</v>
      </c>
      <c r="C50" s="7">
        <v>4.0899999999999999E-2</v>
      </c>
    </row>
    <row r="52" spans="1:3" x14ac:dyDescent="0.25">
      <c r="A52" s="7" t="s">
        <v>95</v>
      </c>
    </row>
    <row r="53" spans="1:3" ht="14.4" x14ac:dyDescent="0.3">
      <c r="A53" s="7" t="s">
        <v>30</v>
      </c>
      <c r="B53"/>
    </row>
    <row r="54" spans="1:3" x14ac:dyDescent="0.25">
      <c r="A54" s="7" t="s">
        <v>30</v>
      </c>
      <c r="B54" s="14">
        <f>(B26*(SQRT(G10)))*(C49-(B42*C50))</f>
        <v>5.861405210285401E-2</v>
      </c>
      <c r="C54" s="7" t="s">
        <v>96</v>
      </c>
    </row>
    <row r="55" spans="1:3" x14ac:dyDescent="0.25">
      <c r="A55" s="7" t="s">
        <v>30</v>
      </c>
      <c r="B55" s="17">
        <f>ROUNDUP(B54,0)</f>
        <v>1</v>
      </c>
      <c r="C55" s="7" t="s">
        <v>86</v>
      </c>
    </row>
    <row r="57" spans="1:3" x14ac:dyDescent="0.25">
      <c r="A57" s="7" t="s">
        <v>97</v>
      </c>
    </row>
    <row r="58" spans="1:3" ht="14.4" x14ac:dyDescent="0.3">
      <c r="A58" s="7" t="s">
        <v>32</v>
      </c>
      <c r="B58"/>
    </row>
    <row r="61" spans="1:3" x14ac:dyDescent="0.25">
      <c r="A61" s="7" t="s">
        <v>32</v>
      </c>
      <c r="B61" s="17">
        <f>SQRT(((2*B16)*((G7)+(B55*G14)))/G5)</f>
        <v>38.393055079466606</v>
      </c>
      <c r="C61" s="7" t="s">
        <v>86</v>
      </c>
    </row>
    <row r="63" spans="1:3" x14ac:dyDescent="0.25">
      <c r="A63" s="7" t="s">
        <v>98</v>
      </c>
    </row>
    <row r="64" spans="1:3" ht="14.4" x14ac:dyDescent="0.3">
      <c r="A64" s="67" t="s">
        <v>88</v>
      </c>
      <c r="B64"/>
    </row>
    <row r="66" spans="1:3" x14ac:dyDescent="0.25">
      <c r="A66" s="67" t="s">
        <v>88</v>
      </c>
      <c r="B66" s="9">
        <f>(G5*B61)/(G14*B16)</f>
        <v>0.12130507134112674</v>
      </c>
    </row>
    <row r="68" spans="1:3" x14ac:dyDescent="0.25">
      <c r="A68" s="7" t="s">
        <v>99</v>
      </c>
    </row>
    <row r="69" spans="1:3" x14ac:dyDescent="0.25">
      <c r="A69" s="7" t="s">
        <v>35</v>
      </c>
      <c r="B69" s="7">
        <v>1.2</v>
      </c>
    </row>
    <row r="71" spans="1:3" x14ac:dyDescent="0.25">
      <c r="A71" s="7" t="s">
        <v>100</v>
      </c>
    </row>
    <row r="72" spans="1:3" x14ac:dyDescent="0.25">
      <c r="A72" s="7" t="s">
        <v>34</v>
      </c>
    </row>
    <row r="73" spans="1:3" x14ac:dyDescent="0.25">
      <c r="A73" s="7" t="s">
        <v>34</v>
      </c>
      <c r="B73" s="17">
        <f>(B16*G10)+(B69*B26*(SQRT(G10)))</f>
        <v>3.9281090771352773</v>
      </c>
      <c r="C73" s="7" t="s">
        <v>86</v>
      </c>
    </row>
    <row r="75" spans="1:3" x14ac:dyDescent="0.25">
      <c r="A75" s="7" t="s">
        <v>101</v>
      </c>
    </row>
    <row r="76" spans="1:3" x14ac:dyDescent="0.25">
      <c r="A76" s="7" t="s">
        <v>102</v>
      </c>
    </row>
    <row r="77" spans="1:3" ht="14.4" x14ac:dyDescent="0.3">
      <c r="A77" s="7" t="s">
        <v>41</v>
      </c>
      <c r="B77"/>
    </row>
    <row r="78" spans="1:3" x14ac:dyDescent="0.25">
      <c r="A78" s="7" t="s">
        <v>41</v>
      </c>
      <c r="B78" s="7">
        <f>B69*B26*(SQRT(G10))</f>
        <v>0.68195523098143118</v>
      </c>
      <c r="C78" s="7" t="s">
        <v>96</v>
      </c>
    </row>
    <row r="79" spans="1:3" x14ac:dyDescent="0.25">
      <c r="A79" s="7" t="s">
        <v>41</v>
      </c>
      <c r="B79" s="7">
        <f>ROUNDUP(B78,0)</f>
        <v>1</v>
      </c>
    </row>
    <row r="82" spans="1:2" x14ac:dyDescent="0.25">
      <c r="A82" s="7" t="s">
        <v>103</v>
      </c>
    </row>
    <row r="83" spans="1:2" x14ac:dyDescent="0.25">
      <c r="A83" s="7" t="s">
        <v>36</v>
      </c>
      <c r="B83" s="7" t="s">
        <v>105</v>
      </c>
    </row>
    <row r="84" spans="1:2" x14ac:dyDescent="0.25">
      <c r="A84" s="7" t="s">
        <v>104</v>
      </c>
      <c r="B84" s="6">
        <f>B16*G3</f>
        <v>87635999.390000001</v>
      </c>
    </row>
    <row r="87" spans="1:2" ht="14.4" x14ac:dyDescent="0.3">
      <c r="A87" s="7" t="s">
        <v>37</v>
      </c>
      <c r="B87"/>
    </row>
    <row r="89" spans="1:2" x14ac:dyDescent="0.25">
      <c r="A89" s="7" t="s">
        <v>109</v>
      </c>
      <c r="B89" s="6">
        <f>(B16*G7)/B61</f>
        <v>909823.58099139039</v>
      </c>
    </row>
    <row r="91" spans="1:2" x14ac:dyDescent="0.25">
      <c r="A91" s="7" t="s">
        <v>108</v>
      </c>
    </row>
    <row r="92" spans="1:2" x14ac:dyDescent="0.25">
      <c r="A92" s="7" t="s">
        <v>107</v>
      </c>
      <c r="B92" s="70" t="s">
        <v>89</v>
      </c>
    </row>
    <row r="94" spans="1:2" x14ac:dyDescent="0.25">
      <c r="A94" s="7" t="s">
        <v>107</v>
      </c>
      <c r="B94" s="21">
        <f>((B61/2)+B73-(B16*G10))*G5</f>
        <v>1651251.8521028268</v>
      </c>
    </row>
    <row r="96" spans="1:2" x14ac:dyDescent="0.25">
      <c r="A96" s="7" t="s">
        <v>110</v>
      </c>
    </row>
    <row r="97" spans="1:2" ht="14.4" x14ac:dyDescent="0.3">
      <c r="A97" s="7" t="s">
        <v>111</v>
      </c>
      <c r="B97"/>
    </row>
    <row r="99" spans="1:2" x14ac:dyDescent="0.25">
      <c r="A99" s="7" t="s">
        <v>111</v>
      </c>
      <c r="B99" s="6">
        <f>((G14*B16)/B61)*B55</f>
        <v>684780.09271684289</v>
      </c>
    </row>
    <row r="101" spans="1:2" x14ac:dyDescent="0.25">
      <c r="A101" s="7" t="s">
        <v>103</v>
      </c>
    </row>
    <row r="102" spans="1:2" ht="15.6" x14ac:dyDescent="0.35">
      <c r="A102" s="7" t="s">
        <v>112</v>
      </c>
      <c r="B102" s="7" t="s">
        <v>113</v>
      </c>
    </row>
    <row r="103" spans="1:2" x14ac:dyDescent="0.25">
      <c r="A103" s="7" t="s">
        <v>112</v>
      </c>
      <c r="B103" s="11">
        <f>B84+B89+B94+B99</f>
        <v>90881854.915811062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378BC4-680F-4D00-B8A2-86A7D5832710}">
  <dimension ref="A2:R103"/>
  <sheetViews>
    <sheetView tabSelected="1" topLeftCell="A76" workbookViewId="0">
      <selection activeCell="H133" sqref="H133"/>
    </sheetView>
  </sheetViews>
  <sheetFormatPr defaultRowHeight="13.2" x14ac:dyDescent="0.25"/>
  <cols>
    <col min="1" max="1" width="15.6640625" style="7" customWidth="1"/>
    <col min="2" max="2" width="16.88671875" style="7" bestFit="1" customWidth="1"/>
    <col min="3" max="3" width="9" style="7" bestFit="1" customWidth="1"/>
    <col min="4" max="4" width="13.109375" style="7" customWidth="1"/>
    <col min="5" max="5" width="13.88671875" style="7" customWidth="1"/>
    <col min="6" max="6" width="16.6640625" style="7" customWidth="1"/>
    <col min="7" max="7" width="16.21875" style="7" bestFit="1" customWidth="1"/>
    <col min="8" max="8" width="11.21875" style="7" bestFit="1" customWidth="1"/>
    <col min="9" max="9" width="4.88671875" style="7" customWidth="1"/>
    <col min="10" max="10" width="16.33203125" style="7" customWidth="1"/>
    <col min="11" max="11" width="16.21875" style="7" bestFit="1" customWidth="1"/>
    <col min="12" max="12" width="5.5546875" style="7" customWidth="1"/>
    <col min="13" max="13" width="16.44140625" style="7" bestFit="1" customWidth="1"/>
    <col min="14" max="14" width="14.44140625" style="7" bestFit="1" customWidth="1"/>
    <col min="15" max="16384" width="8.88671875" style="7"/>
  </cols>
  <sheetData>
    <row r="2" spans="1:7" x14ac:dyDescent="0.25">
      <c r="B2" s="57" t="s">
        <v>49</v>
      </c>
    </row>
    <row r="3" spans="1:7" x14ac:dyDescent="0.25">
      <c r="A3" s="53" t="s">
        <v>59</v>
      </c>
      <c r="B3" s="56" t="s">
        <v>81</v>
      </c>
      <c r="C3" s="53"/>
      <c r="D3" s="53"/>
      <c r="F3" s="66" t="s">
        <v>19</v>
      </c>
      <c r="G3" s="58">
        <f>'Data Spare Part Tahun 2022'!E40</f>
        <v>4850000</v>
      </c>
    </row>
    <row r="4" spans="1:7" ht="14.4" x14ac:dyDescent="0.3">
      <c r="A4" s="24" t="s">
        <v>2</v>
      </c>
      <c r="B4" s="25">
        <v>25</v>
      </c>
      <c r="C4" s="13">
        <f t="shared" ref="C4:C15" si="0">B4-$B$17</f>
        <v>4.0833333333333321</v>
      </c>
      <c r="D4" s="13">
        <f>C4^2</f>
        <v>16.6736111111111</v>
      </c>
    </row>
    <row r="5" spans="1:7" ht="14.4" x14ac:dyDescent="0.3">
      <c r="A5" s="24" t="s">
        <v>3</v>
      </c>
      <c r="B5" s="25">
        <v>28</v>
      </c>
      <c r="C5" s="13">
        <f t="shared" si="0"/>
        <v>7.0833333333333321</v>
      </c>
      <c r="D5" s="13">
        <f t="shared" ref="D5:D15" si="1">C5^2</f>
        <v>50.173611111111093</v>
      </c>
      <c r="F5" s="66" t="s">
        <v>83</v>
      </c>
      <c r="G5" s="58">
        <f>'Data Spare Part Tahun 2022'!E41</f>
        <v>970000</v>
      </c>
    </row>
    <row r="6" spans="1:7" ht="14.4" x14ac:dyDescent="0.3">
      <c r="A6" s="24" t="s">
        <v>4</v>
      </c>
      <c r="B6" s="25">
        <v>21</v>
      </c>
      <c r="C6" s="13">
        <f t="shared" si="0"/>
        <v>8.3333333333332149E-2</v>
      </c>
      <c r="D6" s="13">
        <f t="shared" si="1"/>
        <v>6.9444444444442472E-3</v>
      </c>
    </row>
    <row r="7" spans="1:7" ht="14.4" x14ac:dyDescent="0.3">
      <c r="A7" s="24" t="s">
        <v>5</v>
      </c>
      <c r="B7" s="25">
        <v>17</v>
      </c>
      <c r="C7" s="13">
        <f t="shared" si="0"/>
        <v>-3.9166666666666679</v>
      </c>
      <c r="D7" s="13">
        <f t="shared" si="1"/>
        <v>15.340277777777787</v>
      </c>
      <c r="F7" s="66" t="s">
        <v>77</v>
      </c>
      <c r="G7" s="59">
        <f>'Data Spare Part Tahun 2022'!C26</f>
        <v>165549.3216</v>
      </c>
    </row>
    <row r="8" spans="1:7" ht="14.4" x14ac:dyDescent="0.3">
      <c r="A8" s="24" t="s">
        <v>6</v>
      </c>
      <c r="B8" s="25">
        <v>17</v>
      </c>
      <c r="C8" s="13">
        <f t="shared" si="0"/>
        <v>-3.9166666666666679</v>
      </c>
      <c r="D8" s="13">
        <f t="shared" si="1"/>
        <v>15.340277777777787</v>
      </c>
    </row>
    <row r="9" spans="1:7" ht="14.4" x14ac:dyDescent="0.3">
      <c r="A9" s="24" t="s">
        <v>7</v>
      </c>
      <c r="B9" s="25">
        <v>14</v>
      </c>
      <c r="C9" s="13">
        <f t="shared" si="0"/>
        <v>-6.9166666666666679</v>
      </c>
      <c r="D9" s="13">
        <f t="shared" si="1"/>
        <v>47.840277777777793</v>
      </c>
      <c r="F9" s="66" t="s">
        <v>27</v>
      </c>
      <c r="G9" s="7">
        <v>4</v>
      </c>
    </row>
    <row r="10" spans="1:7" ht="14.4" x14ac:dyDescent="0.3">
      <c r="A10" s="24" t="s">
        <v>8</v>
      </c>
      <c r="B10" s="25">
        <v>17</v>
      </c>
      <c r="C10" s="13">
        <f t="shared" si="0"/>
        <v>-3.9166666666666679</v>
      </c>
      <c r="D10" s="13">
        <f t="shared" si="1"/>
        <v>15.340277777777787</v>
      </c>
      <c r="F10" s="7" t="s">
        <v>33</v>
      </c>
      <c r="G10" s="60">
        <f>G9/260</f>
        <v>1.5384615384615385E-2</v>
      </c>
    </row>
    <row r="11" spans="1:7" ht="14.4" x14ac:dyDescent="0.3">
      <c r="A11" s="24" t="s">
        <v>9</v>
      </c>
      <c r="B11" s="25">
        <v>30</v>
      </c>
      <c r="C11" s="13">
        <f t="shared" si="0"/>
        <v>9.0833333333333321</v>
      </c>
      <c r="D11" s="13">
        <f t="shared" si="1"/>
        <v>82.506944444444429</v>
      </c>
    </row>
    <row r="12" spans="1:7" ht="14.4" x14ac:dyDescent="0.3">
      <c r="A12" s="24" t="s">
        <v>72</v>
      </c>
      <c r="B12" s="25">
        <v>22</v>
      </c>
      <c r="C12" s="13">
        <f t="shared" si="0"/>
        <v>1.0833333333333321</v>
      </c>
      <c r="D12" s="13">
        <f t="shared" si="1"/>
        <v>1.1736111111111085</v>
      </c>
      <c r="F12" s="66" t="s">
        <v>23</v>
      </c>
    </row>
    <row r="13" spans="1:7" ht="14.4" x14ac:dyDescent="0.3">
      <c r="A13" s="24" t="s">
        <v>73</v>
      </c>
      <c r="B13" s="25">
        <v>30</v>
      </c>
      <c r="C13" s="13">
        <f t="shared" si="0"/>
        <v>9.0833333333333321</v>
      </c>
      <c r="D13" s="13">
        <f t="shared" si="1"/>
        <v>82.506944444444429</v>
      </c>
      <c r="F13" s="7" t="s">
        <v>84</v>
      </c>
    </row>
    <row r="14" spans="1:7" ht="14.4" x14ac:dyDescent="0.3">
      <c r="A14" s="24" t="s">
        <v>74</v>
      </c>
      <c r="B14" s="25">
        <v>16</v>
      </c>
      <c r="C14" s="13">
        <f t="shared" si="0"/>
        <v>-4.9166666666666679</v>
      </c>
      <c r="D14" s="13">
        <f t="shared" si="1"/>
        <v>24.173611111111121</v>
      </c>
      <c r="F14" s="10">
        <v>0.3</v>
      </c>
      <c r="G14" s="61">
        <f>G3*F14</f>
        <v>1455000</v>
      </c>
    </row>
    <row r="15" spans="1:7" ht="14.4" x14ac:dyDescent="0.3">
      <c r="A15" s="24" t="s">
        <v>75</v>
      </c>
      <c r="B15" s="25">
        <v>14</v>
      </c>
      <c r="C15" s="13">
        <f t="shared" si="0"/>
        <v>-6.9166666666666679</v>
      </c>
      <c r="D15" s="13">
        <f t="shared" si="1"/>
        <v>47.840277777777793</v>
      </c>
    </row>
    <row r="16" spans="1:7" x14ac:dyDescent="0.25">
      <c r="A16" s="62" t="s">
        <v>18</v>
      </c>
      <c r="B16" s="22">
        <f>SUM(B4:B15)</f>
        <v>251</v>
      </c>
      <c r="C16" s="55"/>
      <c r="D16" s="13">
        <f>SUM(D4:D15)</f>
        <v>398.91666666666669</v>
      </c>
    </row>
    <row r="17" spans="1:14" x14ac:dyDescent="0.25">
      <c r="A17" s="62" t="s">
        <v>21</v>
      </c>
      <c r="B17" s="23">
        <f>B16/12</f>
        <v>20.916666666666668</v>
      </c>
      <c r="C17" s="14"/>
    </row>
    <row r="19" spans="1:14" x14ac:dyDescent="0.25">
      <c r="A19" s="7" t="s">
        <v>22</v>
      </c>
    </row>
    <row r="20" spans="1:14" x14ac:dyDescent="0.25">
      <c r="A20" s="7" t="s">
        <v>82</v>
      </c>
      <c r="B20" s="54"/>
    </row>
    <row r="21" spans="1:14" x14ac:dyDescent="0.25">
      <c r="B21" s="54"/>
      <c r="M21" s="16"/>
    </row>
    <row r="22" spans="1:14" x14ac:dyDescent="0.25">
      <c r="B22" s="54"/>
      <c r="M22" s="16"/>
    </row>
    <row r="23" spans="1:14" x14ac:dyDescent="0.25">
      <c r="A23" s="7" t="s">
        <v>82</v>
      </c>
      <c r="B23" s="54"/>
    </row>
    <row r="24" spans="1:14" x14ac:dyDescent="0.25">
      <c r="B24" s="54"/>
      <c r="N24" s="9"/>
    </row>
    <row r="25" spans="1:14" x14ac:dyDescent="0.25">
      <c r="B25" s="54"/>
      <c r="N25" s="9"/>
    </row>
    <row r="26" spans="1:14" x14ac:dyDescent="0.25">
      <c r="A26" s="7" t="s">
        <v>82</v>
      </c>
      <c r="B26" s="65">
        <f>SQRT(D16/(12-1))</f>
        <v>6.0220554227897569</v>
      </c>
    </row>
    <row r="27" spans="1:14" x14ac:dyDescent="0.25">
      <c r="B27" s="54"/>
      <c r="N27" s="20"/>
    </row>
    <row r="28" spans="1:14" x14ac:dyDescent="0.25">
      <c r="B28" s="54"/>
    </row>
    <row r="29" spans="1:14" x14ac:dyDescent="0.25">
      <c r="A29" s="7" t="s">
        <v>26</v>
      </c>
      <c r="N29" s="9"/>
    </row>
    <row r="31" spans="1:14" x14ac:dyDescent="0.25">
      <c r="A31" s="15" t="s">
        <v>25</v>
      </c>
    </row>
    <row r="32" spans="1:14" x14ac:dyDescent="0.25">
      <c r="A32" s="7" t="s">
        <v>115</v>
      </c>
      <c r="N32" s="17"/>
    </row>
    <row r="33" spans="1:18" ht="14.4" customHeight="1" x14ac:dyDescent="0.25">
      <c r="A33" s="7" t="s">
        <v>85</v>
      </c>
      <c r="B33" s="20">
        <f>(2*(G7*B16))/G5</f>
        <v>85.676040663092778</v>
      </c>
    </row>
    <row r="34" spans="1:18" x14ac:dyDescent="0.25">
      <c r="A34" s="7" t="s">
        <v>85</v>
      </c>
      <c r="B34" s="17">
        <f>SQRT(B33)</f>
        <v>9.2561352984435565</v>
      </c>
      <c r="C34" s="7" t="s">
        <v>86</v>
      </c>
    </row>
    <row r="35" spans="1:18" x14ac:dyDescent="0.25">
      <c r="N35" s="6"/>
    </row>
    <row r="36" spans="1:18" x14ac:dyDescent="0.25">
      <c r="A36" s="7" t="s">
        <v>87</v>
      </c>
      <c r="C36" s="19"/>
      <c r="N36" s="6"/>
    </row>
    <row r="37" spans="1:18" x14ac:dyDescent="0.25">
      <c r="A37" s="68" t="s">
        <v>88</v>
      </c>
      <c r="N37" s="21"/>
    </row>
    <row r="38" spans="1:18" x14ac:dyDescent="0.25">
      <c r="N38" s="12"/>
    </row>
    <row r="39" spans="1:18" x14ac:dyDescent="0.25">
      <c r="A39" s="68" t="s">
        <v>88</v>
      </c>
      <c r="B39" s="18">
        <f>(G5*B34)/(G14*B16)</f>
        <v>2.4584688707685411E-2</v>
      </c>
      <c r="N39" s="6"/>
      <c r="R39" s="17"/>
    </row>
    <row r="40" spans="1:18" x14ac:dyDescent="0.25">
      <c r="K40" s="17"/>
    </row>
    <row r="41" spans="1:18" x14ac:dyDescent="0.25">
      <c r="A41" s="7" t="s">
        <v>90</v>
      </c>
    </row>
    <row r="42" spans="1:18" x14ac:dyDescent="0.25">
      <c r="A42" s="7" t="s">
        <v>24</v>
      </c>
      <c r="B42" s="7">
        <v>1.95</v>
      </c>
    </row>
    <row r="44" spans="1:18" x14ac:dyDescent="0.25">
      <c r="A44" s="7" t="s">
        <v>91</v>
      </c>
    </row>
    <row r="45" spans="1:18" x14ac:dyDescent="0.25">
      <c r="A45" s="7" t="s">
        <v>92</v>
      </c>
    </row>
    <row r="46" spans="1:18" x14ac:dyDescent="0.25">
      <c r="A46" s="7" t="s">
        <v>92</v>
      </c>
      <c r="B46" s="69">
        <f>(B16*G10)+((B42)*(B26*(SQRT(G10))))</f>
        <v>5.318079351330562</v>
      </c>
      <c r="C46" s="7" t="s">
        <v>86</v>
      </c>
      <c r="H46" s="9"/>
    </row>
    <row r="48" spans="1:18" x14ac:dyDescent="0.25">
      <c r="A48" s="7" t="s">
        <v>93</v>
      </c>
      <c r="D48" s="7" t="s">
        <v>94</v>
      </c>
    </row>
    <row r="49" spans="1:3" x14ac:dyDescent="0.25">
      <c r="A49" s="16" t="s">
        <v>28</v>
      </c>
      <c r="C49" s="7">
        <v>5.96E-2</v>
      </c>
    </row>
    <row r="50" spans="1:3" x14ac:dyDescent="0.25">
      <c r="A50" s="16" t="s">
        <v>29</v>
      </c>
      <c r="C50" s="7">
        <v>9.7000000000000003E-3</v>
      </c>
    </row>
    <row r="52" spans="1:3" x14ac:dyDescent="0.25">
      <c r="A52" s="7" t="s">
        <v>95</v>
      </c>
    </row>
    <row r="53" spans="1:3" ht="14.4" x14ac:dyDescent="0.3">
      <c r="A53" s="7" t="s">
        <v>30</v>
      </c>
      <c r="B53"/>
    </row>
    <row r="54" spans="1:3" x14ac:dyDescent="0.25">
      <c r="A54" s="7" t="s">
        <v>30</v>
      </c>
      <c r="B54" s="14">
        <f>(B26*(SQRT(G10)))*(C49-(B42*C50))</f>
        <v>3.038941851343159E-2</v>
      </c>
      <c r="C54" s="7" t="s">
        <v>96</v>
      </c>
    </row>
    <row r="55" spans="1:3" x14ac:dyDescent="0.25">
      <c r="A55" s="7" t="s">
        <v>30</v>
      </c>
      <c r="B55" s="17">
        <f>ROUNDUP(B54,0)</f>
        <v>1</v>
      </c>
      <c r="C55" s="7" t="s">
        <v>86</v>
      </c>
    </row>
    <row r="57" spans="1:3" x14ac:dyDescent="0.25">
      <c r="A57" s="7" t="s">
        <v>97</v>
      </c>
    </row>
    <row r="58" spans="1:3" ht="14.4" x14ac:dyDescent="0.3">
      <c r="A58" s="7" t="s">
        <v>32</v>
      </c>
      <c r="B58"/>
    </row>
    <row r="61" spans="1:3" x14ac:dyDescent="0.25">
      <c r="A61" s="7" t="s">
        <v>32</v>
      </c>
      <c r="B61" s="17">
        <f>SQRT(((2*B16)*((G7)+(B55*G14)))/G5)</f>
        <v>28.959904016814225</v>
      </c>
      <c r="C61" s="7" t="s">
        <v>86</v>
      </c>
    </row>
    <row r="63" spans="1:3" x14ac:dyDescent="0.25">
      <c r="A63" s="7" t="s">
        <v>98</v>
      </c>
    </row>
    <row r="64" spans="1:3" ht="14.4" x14ac:dyDescent="0.3">
      <c r="A64" s="67" t="s">
        <v>88</v>
      </c>
      <c r="B64"/>
    </row>
    <row r="66" spans="1:3" x14ac:dyDescent="0.25">
      <c r="A66" s="67" t="s">
        <v>88</v>
      </c>
      <c r="B66" s="9">
        <f>(G5*B61)/(G14*B16)</f>
        <v>7.6918735768430876E-2</v>
      </c>
    </row>
    <row r="68" spans="1:3" x14ac:dyDescent="0.25">
      <c r="A68" s="7" t="s">
        <v>99</v>
      </c>
    </row>
    <row r="69" spans="1:3" x14ac:dyDescent="0.25">
      <c r="A69" s="7" t="s">
        <v>35</v>
      </c>
      <c r="B69" s="7">
        <v>1.4</v>
      </c>
    </row>
    <row r="71" spans="1:3" x14ac:dyDescent="0.25">
      <c r="A71" s="7" t="s">
        <v>100</v>
      </c>
    </row>
    <row r="72" spans="1:3" x14ac:dyDescent="0.25">
      <c r="A72" s="7" t="s">
        <v>34</v>
      </c>
    </row>
    <row r="73" spans="1:3" x14ac:dyDescent="0.25">
      <c r="A73" s="7" t="s">
        <v>34</v>
      </c>
      <c r="B73" s="17">
        <f>(B16*G10)+(B69*B26*(SQRT(G10)))</f>
        <v>4.9072601260045854</v>
      </c>
      <c r="C73" s="7" t="s">
        <v>86</v>
      </c>
    </row>
    <row r="75" spans="1:3" x14ac:dyDescent="0.25">
      <c r="A75" s="7" t="s">
        <v>101</v>
      </c>
    </row>
    <row r="76" spans="1:3" x14ac:dyDescent="0.25">
      <c r="A76" s="7" t="s">
        <v>102</v>
      </c>
    </row>
    <row r="77" spans="1:3" ht="14.4" x14ac:dyDescent="0.3">
      <c r="A77" s="7" t="s">
        <v>41</v>
      </c>
      <c r="B77"/>
    </row>
    <row r="78" spans="1:3" x14ac:dyDescent="0.25">
      <c r="A78" s="7" t="s">
        <v>41</v>
      </c>
      <c r="B78" s="9">
        <f>B69*B26*(SQRT(G10))</f>
        <v>1.0457216644661234</v>
      </c>
      <c r="C78" s="7" t="s">
        <v>96</v>
      </c>
    </row>
    <row r="79" spans="1:3" x14ac:dyDescent="0.25">
      <c r="A79" s="7" t="s">
        <v>41</v>
      </c>
      <c r="B79" s="7">
        <f>ROUNDUP(B78,0)</f>
        <v>2</v>
      </c>
    </row>
    <row r="82" spans="1:2" x14ac:dyDescent="0.25">
      <c r="A82" s="7" t="s">
        <v>103</v>
      </c>
    </row>
    <row r="83" spans="1:2" x14ac:dyDescent="0.25">
      <c r="A83" s="7" t="s">
        <v>36</v>
      </c>
      <c r="B83" s="7" t="s">
        <v>105</v>
      </c>
    </row>
    <row r="84" spans="1:2" x14ac:dyDescent="0.25">
      <c r="A84" s="7" t="s">
        <v>104</v>
      </c>
      <c r="B84" s="6">
        <f>B16*G3</f>
        <v>1217350000</v>
      </c>
    </row>
    <row r="87" spans="1:2" ht="14.4" x14ac:dyDescent="0.3">
      <c r="A87" s="7" t="s">
        <v>37</v>
      </c>
      <c r="B87"/>
    </row>
    <row r="89" spans="1:2" x14ac:dyDescent="0.25">
      <c r="A89" s="7" t="s">
        <v>109</v>
      </c>
      <c r="B89" s="6">
        <f>(B16*G7)/B61</f>
        <v>1434841.7625097875</v>
      </c>
    </row>
    <row r="91" spans="1:2" x14ac:dyDescent="0.25">
      <c r="A91" s="7" t="s">
        <v>108</v>
      </c>
    </row>
    <row r="92" spans="1:2" x14ac:dyDescent="0.25">
      <c r="A92" s="7" t="s">
        <v>107</v>
      </c>
      <c r="B92" s="70" t="s">
        <v>89</v>
      </c>
    </row>
    <row r="94" spans="1:2" x14ac:dyDescent="0.25">
      <c r="A94" s="7" t="s">
        <v>107</v>
      </c>
      <c r="B94" s="21">
        <f>((B61/2)+B73-(B16*G10))*G5</f>
        <v>15059903.462687038</v>
      </c>
    </row>
    <row r="96" spans="1:2" x14ac:dyDescent="0.25">
      <c r="A96" s="7" t="s">
        <v>110</v>
      </c>
    </row>
    <row r="97" spans="1:2" ht="14.4" x14ac:dyDescent="0.3">
      <c r="A97" s="7" t="s">
        <v>111</v>
      </c>
      <c r="B97"/>
    </row>
    <row r="99" spans="1:2" x14ac:dyDescent="0.25">
      <c r="A99" s="7" t="s">
        <v>111</v>
      </c>
      <c r="B99" s="6">
        <f>((G14*B16)/B61)*B55</f>
        <v>12610711.685645113</v>
      </c>
    </row>
    <row r="101" spans="1:2" x14ac:dyDescent="0.25">
      <c r="A101" s="7" t="s">
        <v>103</v>
      </c>
    </row>
    <row r="102" spans="1:2" ht="15.6" x14ac:dyDescent="0.35">
      <c r="A102" s="7" t="s">
        <v>112</v>
      </c>
      <c r="B102" s="7" t="s">
        <v>113</v>
      </c>
    </row>
    <row r="103" spans="1:2" x14ac:dyDescent="0.25">
      <c r="A103" s="7" t="s">
        <v>112</v>
      </c>
      <c r="B103" s="11">
        <f>B84+B89+B94+B99</f>
        <v>1246455456.9108419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F2B761-39D0-4893-9F95-C7310885DF97}">
  <dimension ref="A1:F55"/>
  <sheetViews>
    <sheetView workbookViewId="0">
      <selection activeCell="D31" sqref="D31"/>
    </sheetView>
  </sheetViews>
  <sheetFormatPr defaultRowHeight="14.4" x14ac:dyDescent="0.3"/>
  <cols>
    <col min="1" max="1" width="17.6640625" bestFit="1" customWidth="1"/>
    <col min="2" max="2" width="14.77734375" bestFit="1" customWidth="1"/>
    <col min="3" max="4" width="13.109375" customWidth="1"/>
    <col min="5" max="5" width="16.33203125" customWidth="1"/>
    <col min="6" max="6" width="14.77734375" bestFit="1" customWidth="1"/>
  </cols>
  <sheetData>
    <row r="1" spans="1:5" x14ac:dyDescent="0.3">
      <c r="A1" t="s">
        <v>136</v>
      </c>
    </row>
    <row r="2" spans="1:5" ht="52.8" x14ac:dyDescent="0.3">
      <c r="A2" s="2" t="s">
        <v>59</v>
      </c>
      <c r="B2" s="29" t="s">
        <v>116</v>
      </c>
      <c r="C2" s="72" t="s">
        <v>117</v>
      </c>
      <c r="D2" s="29" t="s">
        <v>118</v>
      </c>
      <c r="E2" s="73" t="s">
        <v>119</v>
      </c>
    </row>
    <row r="3" spans="1:5" x14ac:dyDescent="0.3">
      <c r="A3" s="2" t="s">
        <v>2</v>
      </c>
      <c r="B3" s="29">
        <v>21</v>
      </c>
      <c r="C3" s="30">
        <v>16</v>
      </c>
      <c r="D3" s="29">
        <v>17</v>
      </c>
      <c r="E3" s="29">
        <v>25</v>
      </c>
    </row>
    <row r="4" spans="1:5" x14ac:dyDescent="0.3">
      <c r="A4" s="2" t="s">
        <v>3</v>
      </c>
      <c r="B4" s="29">
        <v>23</v>
      </c>
      <c r="C4" s="30">
        <v>18</v>
      </c>
      <c r="D4" s="29">
        <v>12</v>
      </c>
      <c r="E4" s="29">
        <v>28</v>
      </c>
    </row>
    <row r="5" spans="1:5" x14ac:dyDescent="0.3">
      <c r="A5" s="2" t="s">
        <v>4</v>
      </c>
      <c r="B5" s="29">
        <v>27</v>
      </c>
      <c r="C5" s="30">
        <v>12</v>
      </c>
      <c r="D5" s="29">
        <v>15</v>
      </c>
      <c r="E5" s="29">
        <v>21</v>
      </c>
    </row>
    <row r="6" spans="1:5" x14ac:dyDescent="0.3">
      <c r="A6" s="2" t="s">
        <v>5</v>
      </c>
      <c r="B6" s="29">
        <v>24</v>
      </c>
      <c r="C6" s="30">
        <v>15</v>
      </c>
      <c r="D6" s="29">
        <v>11</v>
      </c>
      <c r="E6" s="29">
        <v>17</v>
      </c>
    </row>
    <row r="7" spans="1:5" x14ac:dyDescent="0.3">
      <c r="A7" s="2" t="s">
        <v>6</v>
      </c>
      <c r="B7" s="29">
        <v>30</v>
      </c>
      <c r="C7" s="30">
        <v>19</v>
      </c>
      <c r="D7" s="29">
        <v>18</v>
      </c>
      <c r="E7" s="29">
        <v>17</v>
      </c>
    </row>
    <row r="8" spans="1:5" x14ac:dyDescent="0.3">
      <c r="A8" s="2" t="s">
        <v>7</v>
      </c>
      <c r="B8" s="29">
        <v>23</v>
      </c>
      <c r="C8" s="30">
        <v>20</v>
      </c>
      <c r="D8" s="29">
        <v>14</v>
      </c>
      <c r="E8" s="29">
        <v>14</v>
      </c>
    </row>
    <row r="9" spans="1:5" x14ac:dyDescent="0.3">
      <c r="A9" s="2" t="s">
        <v>8</v>
      </c>
      <c r="B9" s="29">
        <v>20</v>
      </c>
      <c r="C9" s="30">
        <v>23</v>
      </c>
      <c r="D9" s="29">
        <v>16</v>
      </c>
      <c r="E9" s="29">
        <v>17</v>
      </c>
    </row>
    <row r="10" spans="1:5" x14ac:dyDescent="0.3">
      <c r="A10" s="2" t="s">
        <v>9</v>
      </c>
      <c r="B10" s="29">
        <v>28</v>
      </c>
      <c r="C10" s="30">
        <v>13</v>
      </c>
      <c r="D10" s="29">
        <v>19</v>
      </c>
      <c r="E10" s="29">
        <v>30</v>
      </c>
    </row>
    <row r="11" spans="1:5" x14ac:dyDescent="0.3">
      <c r="A11" s="2" t="s">
        <v>72</v>
      </c>
      <c r="B11" s="29">
        <v>19</v>
      </c>
      <c r="C11" s="30">
        <v>24</v>
      </c>
      <c r="D11" s="29">
        <v>25</v>
      </c>
      <c r="E11" s="29">
        <v>22</v>
      </c>
    </row>
    <row r="12" spans="1:5" x14ac:dyDescent="0.3">
      <c r="A12" s="2" t="s">
        <v>73</v>
      </c>
      <c r="B12" s="29">
        <v>25</v>
      </c>
      <c r="C12" s="30">
        <v>15</v>
      </c>
      <c r="D12" s="29">
        <v>18</v>
      </c>
      <c r="E12" s="29">
        <v>30</v>
      </c>
    </row>
    <row r="13" spans="1:5" x14ac:dyDescent="0.3">
      <c r="A13" s="2" t="s">
        <v>74</v>
      </c>
      <c r="B13" s="29">
        <v>28</v>
      </c>
      <c r="C13" s="30">
        <v>27</v>
      </c>
      <c r="D13" s="29">
        <v>26</v>
      </c>
      <c r="E13" s="29">
        <v>16</v>
      </c>
    </row>
    <row r="14" spans="1:5" x14ac:dyDescent="0.3">
      <c r="A14" s="2" t="s">
        <v>75</v>
      </c>
      <c r="B14" s="29">
        <v>30</v>
      </c>
      <c r="C14" s="30">
        <v>17</v>
      </c>
      <c r="D14" s="29">
        <v>20</v>
      </c>
      <c r="E14" s="29">
        <v>14</v>
      </c>
    </row>
    <row r="15" spans="1:5" x14ac:dyDescent="0.3">
      <c r="A15" s="89" t="s">
        <v>18</v>
      </c>
      <c r="B15" s="90">
        <f>SUM(B3:B14)</f>
        <v>298</v>
      </c>
      <c r="C15" s="90">
        <f t="shared" ref="C15:E15" si="0">SUM(C3:C14)</f>
        <v>219</v>
      </c>
      <c r="D15" s="90">
        <f t="shared" si="0"/>
        <v>211</v>
      </c>
      <c r="E15" s="90">
        <f t="shared" si="0"/>
        <v>251</v>
      </c>
    </row>
    <row r="17" spans="1:4" x14ac:dyDescent="0.3">
      <c r="A17" s="91" t="s">
        <v>137</v>
      </c>
    </row>
    <row r="18" spans="1:4" ht="26.4" x14ac:dyDescent="0.3">
      <c r="A18" s="74" t="s">
        <v>44</v>
      </c>
      <c r="B18" s="75" t="s">
        <v>120</v>
      </c>
      <c r="C18" s="75" t="s">
        <v>58</v>
      </c>
    </row>
    <row r="19" spans="1:4" x14ac:dyDescent="0.3">
      <c r="A19" s="76" t="s">
        <v>42</v>
      </c>
      <c r="B19" s="84">
        <v>2605167</v>
      </c>
      <c r="C19" s="85">
        <v>521033</v>
      </c>
    </row>
    <row r="20" spans="1:4" ht="26.4" x14ac:dyDescent="0.3">
      <c r="A20" s="75" t="s">
        <v>20</v>
      </c>
      <c r="B20" s="84">
        <v>1257994</v>
      </c>
      <c r="C20" s="85">
        <v>251599</v>
      </c>
    </row>
    <row r="21" spans="1:4" x14ac:dyDescent="0.3">
      <c r="A21" s="77" t="s">
        <v>48</v>
      </c>
      <c r="B21" s="85">
        <v>415336</v>
      </c>
      <c r="C21" s="85">
        <v>83067</v>
      </c>
    </row>
    <row r="22" spans="1:4" x14ac:dyDescent="0.3">
      <c r="A22" s="76" t="s">
        <v>49</v>
      </c>
      <c r="B22" s="85">
        <v>4850000</v>
      </c>
      <c r="C22" s="85">
        <v>970000</v>
      </c>
    </row>
    <row r="24" spans="1:4" x14ac:dyDescent="0.3">
      <c r="A24" t="s">
        <v>138</v>
      </c>
    </row>
    <row r="25" spans="1:4" ht="28.8" customHeight="1" x14ac:dyDescent="0.3">
      <c r="A25" s="105" t="s">
        <v>44</v>
      </c>
      <c r="B25" s="80" t="s">
        <v>45</v>
      </c>
      <c r="C25" s="83" t="s">
        <v>122</v>
      </c>
      <c r="D25" s="83" t="s">
        <v>46</v>
      </c>
    </row>
    <row r="26" spans="1:4" x14ac:dyDescent="0.3">
      <c r="A26" s="105"/>
      <c r="B26" s="81" t="s">
        <v>121</v>
      </c>
      <c r="C26" s="81" t="s">
        <v>121</v>
      </c>
      <c r="D26" s="81" t="s">
        <v>121</v>
      </c>
    </row>
    <row r="27" spans="1:4" x14ac:dyDescent="0.3">
      <c r="A27" s="76" t="s">
        <v>42</v>
      </c>
      <c r="B27" s="92">
        <f>'Oil Coolant'!B74</f>
        <v>32.914566412446909</v>
      </c>
      <c r="C27" s="82">
        <f>'Oil Coolant'!B95</f>
        <v>1</v>
      </c>
      <c r="D27" s="95">
        <f>'Oil Coolant'!B88</f>
        <v>5.2655178777289038</v>
      </c>
    </row>
    <row r="28" spans="1:4" ht="26.4" x14ac:dyDescent="0.3">
      <c r="A28" s="75" t="s">
        <v>20</v>
      </c>
      <c r="B28" s="93">
        <f>'Filter Udara I'!B61</f>
        <v>30.744093382637708</v>
      </c>
      <c r="C28" s="75">
        <f>'Filter Udara I'!B79</f>
        <v>1</v>
      </c>
      <c r="D28" s="8">
        <f>'Filter Udara I'!B73</f>
        <v>4.1353221339001403</v>
      </c>
    </row>
    <row r="29" spans="1:4" x14ac:dyDescent="0.3">
      <c r="A29" s="77" t="s">
        <v>48</v>
      </c>
      <c r="B29" s="8">
        <f>'Filter Solar'!B61</f>
        <v>38.393055079466606</v>
      </c>
      <c r="C29" s="75">
        <f>'Filter Solar'!B79</f>
        <v>1</v>
      </c>
      <c r="D29" s="8">
        <f>'Filter Solar'!B73</f>
        <v>3.9281090771352773</v>
      </c>
    </row>
    <row r="30" spans="1:4" x14ac:dyDescent="0.3">
      <c r="A30" s="76" t="s">
        <v>49</v>
      </c>
      <c r="B30" s="8">
        <f>'Radiator Cooler'!B61</f>
        <v>28.959904016814225</v>
      </c>
      <c r="C30" s="75">
        <f>'Radiator Cooler'!B79</f>
        <v>2</v>
      </c>
      <c r="D30" s="8">
        <f>'Radiator Cooler'!B73</f>
        <v>4.9072601260045854</v>
      </c>
    </row>
    <row r="31" spans="1:4" x14ac:dyDescent="0.3">
      <c r="A31" s="78" t="s">
        <v>18</v>
      </c>
      <c r="B31" s="94">
        <f>SUM(B27:B30)</f>
        <v>131.01161889136546</v>
      </c>
      <c r="C31" s="79">
        <f t="shared" ref="C31:D31" si="1">SUM(C27:C30)</f>
        <v>5</v>
      </c>
      <c r="D31" s="94">
        <f t="shared" si="1"/>
        <v>18.236209214768905</v>
      </c>
    </row>
    <row r="33" spans="1:6" ht="15" thickBot="1" x14ac:dyDescent="0.35">
      <c r="A33" t="s">
        <v>139</v>
      </c>
    </row>
    <row r="34" spans="1:6" ht="26.4" x14ac:dyDescent="0.3">
      <c r="A34" s="106" t="s">
        <v>44</v>
      </c>
      <c r="B34" s="80" t="s">
        <v>123</v>
      </c>
      <c r="C34" s="108" t="s">
        <v>125</v>
      </c>
      <c r="D34" s="108" t="s">
        <v>126</v>
      </c>
      <c r="E34" s="80" t="s">
        <v>69</v>
      </c>
      <c r="F34" s="80" t="s">
        <v>128</v>
      </c>
    </row>
    <row r="35" spans="1:6" x14ac:dyDescent="0.3">
      <c r="A35" s="107"/>
      <c r="B35" s="81" t="s">
        <v>124</v>
      </c>
      <c r="C35" s="109"/>
      <c r="D35" s="109"/>
      <c r="E35" s="81" t="s">
        <v>127</v>
      </c>
      <c r="F35" s="81" t="s">
        <v>129</v>
      </c>
    </row>
    <row r="36" spans="1:6" x14ac:dyDescent="0.3">
      <c r="A36" s="76" t="s">
        <v>42</v>
      </c>
      <c r="B36" s="85">
        <v>776339667</v>
      </c>
      <c r="C36" s="85">
        <v>1498841</v>
      </c>
      <c r="D36" s="84">
        <v>8929566</v>
      </c>
      <c r="E36" s="85">
        <v>7075952</v>
      </c>
      <c r="F36" s="84">
        <f>SUM(B36:E36)</f>
        <v>793844026</v>
      </c>
    </row>
    <row r="37" spans="1:6" ht="26.4" x14ac:dyDescent="0.3">
      <c r="A37" s="75" t="s">
        <v>47</v>
      </c>
      <c r="B37" s="85">
        <v>275500725</v>
      </c>
      <c r="C37" s="85">
        <v>1179261</v>
      </c>
      <c r="D37" s="85">
        <v>4060337</v>
      </c>
      <c r="E37" s="85">
        <v>2688328</v>
      </c>
      <c r="F37" s="84">
        <f t="shared" ref="F37:F39" si="2">SUM(B37:E37)</f>
        <v>283428651</v>
      </c>
    </row>
    <row r="38" spans="1:6" x14ac:dyDescent="0.3">
      <c r="A38" s="77" t="s">
        <v>48</v>
      </c>
      <c r="B38" s="85">
        <v>87635999</v>
      </c>
      <c r="C38" s="85">
        <v>909824</v>
      </c>
      <c r="D38" s="85">
        <v>1651252</v>
      </c>
      <c r="E38" s="85">
        <v>684780</v>
      </c>
      <c r="F38" s="84">
        <f t="shared" si="2"/>
        <v>90881855</v>
      </c>
    </row>
    <row r="39" spans="1:6" x14ac:dyDescent="0.3">
      <c r="A39" s="76" t="s">
        <v>49</v>
      </c>
      <c r="B39" s="85">
        <v>1217350000</v>
      </c>
      <c r="C39" s="85">
        <v>1434842</v>
      </c>
      <c r="D39" s="85">
        <v>15059903</v>
      </c>
      <c r="E39" s="85">
        <v>12610712</v>
      </c>
      <c r="F39" s="84">
        <f t="shared" si="2"/>
        <v>1246455457</v>
      </c>
    </row>
    <row r="40" spans="1:6" x14ac:dyDescent="0.3">
      <c r="A40" s="78" t="s">
        <v>18</v>
      </c>
      <c r="B40" s="86">
        <f>SUM(B36:B39)</f>
        <v>2356826391</v>
      </c>
      <c r="C40" s="86">
        <f t="shared" ref="C40:E40" si="3">SUM(C36:C39)</f>
        <v>5022768</v>
      </c>
      <c r="D40" s="86">
        <f t="shared" si="3"/>
        <v>29701058</v>
      </c>
      <c r="E40" s="86">
        <f t="shared" si="3"/>
        <v>23059772</v>
      </c>
      <c r="F40" s="86">
        <f>SUM(F36:F39)</f>
        <v>2414609989</v>
      </c>
    </row>
    <row r="42" spans="1:6" x14ac:dyDescent="0.3">
      <c r="A42" t="s">
        <v>140</v>
      </c>
    </row>
    <row r="43" spans="1:6" ht="26.4" x14ac:dyDescent="0.3">
      <c r="A43" s="74" t="s">
        <v>44</v>
      </c>
      <c r="B43" s="75" t="s">
        <v>43</v>
      </c>
      <c r="C43" s="75" t="s">
        <v>52</v>
      </c>
      <c r="D43" s="75" t="s">
        <v>58</v>
      </c>
      <c r="E43" s="75" t="s">
        <v>103</v>
      </c>
    </row>
    <row r="44" spans="1:6" x14ac:dyDescent="0.3">
      <c r="A44" s="76" t="s">
        <v>42</v>
      </c>
      <c r="B44" s="84">
        <v>896177333</v>
      </c>
      <c r="C44" s="84">
        <v>165549</v>
      </c>
      <c r="D44" s="84">
        <v>521033</v>
      </c>
      <c r="E44" s="84">
        <f>SUM(B44:D44)</f>
        <v>896863915</v>
      </c>
    </row>
    <row r="45" spans="1:6" ht="26.4" x14ac:dyDescent="0.3">
      <c r="A45" s="75" t="s">
        <v>47</v>
      </c>
      <c r="B45" s="84">
        <v>323304504</v>
      </c>
      <c r="C45" s="84">
        <v>165549</v>
      </c>
      <c r="D45" s="84">
        <v>251599</v>
      </c>
      <c r="E45" s="84">
        <f t="shared" ref="E45:E46" si="4">SUM(B45:D45)</f>
        <v>323721652</v>
      </c>
    </row>
    <row r="46" spans="1:6" x14ac:dyDescent="0.3">
      <c r="A46" s="77" t="s">
        <v>48</v>
      </c>
      <c r="B46" s="84">
        <v>108402824</v>
      </c>
      <c r="C46" s="84">
        <v>165549</v>
      </c>
      <c r="D46" s="84">
        <v>83067</v>
      </c>
      <c r="E46" s="84">
        <f t="shared" si="4"/>
        <v>108651440</v>
      </c>
    </row>
    <row r="47" spans="1:6" x14ac:dyDescent="0.3">
      <c r="A47" s="76" t="s">
        <v>49</v>
      </c>
      <c r="B47" s="84">
        <v>1377389833</v>
      </c>
      <c r="C47" s="84">
        <v>165549</v>
      </c>
      <c r="D47" s="84">
        <v>970000</v>
      </c>
      <c r="E47" s="84">
        <f>SUM(B47:D47)</f>
        <v>1378525382</v>
      </c>
    </row>
    <row r="48" spans="1:6" x14ac:dyDescent="0.3">
      <c r="A48" s="78" t="s">
        <v>18</v>
      </c>
      <c r="B48" s="87">
        <f>SUM(B44:B47)</f>
        <v>2705274494</v>
      </c>
      <c r="C48" s="87">
        <f t="shared" ref="C48:D48" si="5">SUM(C44:C47)</f>
        <v>662196</v>
      </c>
      <c r="D48" s="87">
        <f t="shared" si="5"/>
        <v>1825699</v>
      </c>
      <c r="E48" s="87">
        <f>SUM(E44:E47)</f>
        <v>2707762389</v>
      </c>
    </row>
    <row r="50" spans="1:4" x14ac:dyDescent="0.3">
      <c r="A50" t="s">
        <v>141</v>
      </c>
    </row>
    <row r="51" spans="1:4" x14ac:dyDescent="0.3">
      <c r="A51" s="110" t="s">
        <v>130</v>
      </c>
      <c r="B51" s="111" t="s">
        <v>131</v>
      </c>
      <c r="C51" s="110" t="s">
        <v>132</v>
      </c>
      <c r="D51" s="110"/>
    </row>
    <row r="52" spans="1:4" x14ac:dyDescent="0.3">
      <c r="A52" s="110"/>
      <c r="B52" s="111"/>
      <c r="C52" s="75" t="s">
        <v>133</v>
      </c>
      <c r="D52" s="75" t="s">
        <v>134</v>
      </c>
    </row>
    <row r="53" spans="1:4" x14ac:dyDescent="0.3">
      <c r="A53" s="84">
        <f>E48</f>
        <v>2707762389</v>
      </c>
      <c r="B53" s="85">
        <v>2414609989</v>
      </c>
      <c r="C53" s="85">
        <f>A53-B53</f>
        <v>293152400</v>
      </c>
      <c r="D53" s="88">
        <f>C53/A53</f>
        <v>0.10826370924971142</v>
      </c>
    </row>
    <row r="55" spans="1:4" x14ac:dyDescent="0.3">
      <c r="A55" t="s">
        <v>135</v>
      </c>
    </row>
  </sheetData>
  <mergeCells count="7">
    <mergeCell ref="A25:A26"/>
    <mergeCell ref="A34:A35"/>
    <mergeCell ref="C34:C35"/>
    <mergeCell ref="D34:D35"/>
    <mergeCell ref="A51:A52"/>
    <mergeCell ref="B51:B52"/>
    <mergeCell ref="C51:D5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Data Spare Part Tahun 2022</vt:lpstr>
      <vt:lpstr>Sheet2</vt:lpstr>
      <vt:lpstr>Oil Coolant</vt:lpstr>
      <vt:lpstr>Filter Udara I</vt:lpstr>
      <vt:lpstr>Filter Solar</vt:lpstr>
      <vt:lpstr>Radiator Cooler</vt:lpstr>
      <vt:lpstr>Sheet7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Maharani</dc:creator>
  <cp:lastModifiedBy>Maharani Lutfiah Damayanti</cp:lastModifiedBy>
  <dcterms:created xsi:type="dcterms:W3CDTF">2023-08-22T03:49:38Z</dcterms:created>
  <dcterms:modified xsi:type="dcterms:W3CDTF">2023-10-22T23:13:45Z</dcterms:modified>
</cp:coreProperties>
</file>